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Users\susant\Desktop\Budgets and audits\Budget fy24\2023-24 budget info\"/>
    </mc:Choice>
  </mc:AlternateContent>
  <xr:revisionPtr revIDLastSave="0" documentId="13_ncr:1_{3904ED10-04AA-4267-8B26-60C013377E9D}" xr6:coauthVersionLast="47" xr6:coauthVersionMax="47" xr10:uidLastSave="{00000000-0000-0000-0000-000000000000}"/>
  <bookViews>
    <workbookView xWindow="5220" yWindow="2055" windowWidth="21600" windowHeight="11385" tabRatio="808" firstSheet="15" activeTab="24" xr2:uid="{00000000-000D-0000-FFFF-FFFF00000000}"/>
  </bookViews>
  <sheets>
    <sheet name="Instructions" sheetId="66" r:id="rId1"/>
    <sheet name="Cover" sheetId="17" r:id="rId2"/>
    <sheet name="TOC" sheetId="15" r:id="rId3"/>
    <sheet name="BudgetAssump" sheetId="16" r:id="rId4"/>
    <sheet name="AppropRes" sheetId="14" r:id="rId5"/>
    <sheet name="BFB Usage Resolution" sheetId="67" r:id="rId6"/>
    <sheet name="BFB Usage Calc WKST" sheetId="24" r:id="rId7"/>
    <sheet name="Interfund Resol" sheetId="25" r:id="rId8"/>
    <sheet name="Graphs" sheetId="18" r:id="rId9"/>
    <sheet name="Pupil Count" sheetId="20" r:id="rId10"/>
    <sheet name="Fund Smts" sheetId="22" r:id="rId11"/>
    <sheet name="GF Summary" sheetId="1" r:id="rId12"/>
    <sheet name="GF Rev Detail" sheetId="2" r:id="rId13"/>
    <sheet name="GF Exp Summary" sheetId="3" r:id="rId14"/>
    <sheet name="Staffing" sheetId="60" state="hidden" r:id="rId15"/>
    <sheet name="GF 11" sheetId="28" r:id="rId16"/>
    <sheet name="GF 12" sheetId="27" r:id="rId17"/>
    <sheet name="GF 13" sheetId="29" r:id="rId18"/>
    <sheet name="GF 14" sheetId="30" r:id="rId19"/>
    <sheet name="2100" sheetId="31" r:id="rId20"/>
    <sheet name="2200" sheetId="50" r:id="rId21"/>
    <sheet name="2300" sheetId="36" r:id="rId22"/>
    <sheet name="2400" sheetId="37" r:id="rId23"/>
    <sheet name="2500" sheetId="38" r:id="rId24"/>
    <sheet name="2600" sheetId="39" r:id="rId25"/>
    <sheet name="2700" sheetId="40" r:id="rId26"/>
    <sheet name="2800" sheetId="41" r:id="rId27"/>
    <sheet name="3300" sheetId="51" r:id="rId28"/>
    <sheet name="4000-5000" sheetId="52" state="hidden" r:id="rId29"/>
    <sheet name="ProgObjCk" sheetId="61" r:id="rId30"/>
    <sheet name="Other Fund Graphs" sheetId="68" r:id="rId31"/>
    <sheet name="InsRsv" sheetId="13" state="hidden" r:id="rId32"/>
    <sheet name="Preschool" sheetId="57" state="hidden" r:id="rId33"/>
    <sheet name="Food Svc" sheetId="4" r:id="rId34"/>
    <sheet name="DPGF" sheetId="5" state="hidden" r:id="rId35"/>
    <sheet name="Activity Summary" sheetId="6" state="hidden" r:id="rId36"/>
    <sheet name="Fund1 Summary" sheetId="7" state="hidden" r:id="rId37"/>
    <sheet name="Fund2 Summary" sheetId="8" state="hidden" r:id="rId38"/>
    <sheet name="BondRedempt" sheetId="10" r:id="rId39"/>
    <sheet name="Debt" sheetId="23" state="hidden" r:id="rId40"/>
    <sheet name="CapRes" sheetId="11" state="hidden" r:id="rId41"/>
    <sheet name="Trust Funds" sheetId="12" state="hidden" r:id="rId42"/>
    <sheet name="Uniform Budget Summary" sheetId="56" state="hidden" r:id="rId43"/>
    <sheet name="Suppl" sheetId="19" state="hidden" r:id="rId44"/>
    <sheet name="School Budgets" sheetId="42" state="hidden" r:id="rId45"/>
    <sheet name="SchoolSumm" sheetId="55" state="hidden" r:id="rId46"/>
    <sheet name="SchoolFTE" sheetId="62" state="hidden" r:id="rId47"/>
    <sheet name="Pilot Districts" sheetId="65" state="hidden" r:id="rId48"/>
  </sheets>
  <definedNames>
    <definedName name="_xlnm.Print_Area" localSheetId="19">'2100'!$A$1:$Q$41</definedName>
    <definedName name="_xlnm.Print_Area" localSheetId="20">'2200'!$A$1:$Q$41</definedName>
    <definedName name="_xlnm.Print_Area" localSheetId="21">'2300'!$A$1:$Q$41</definedName>
    <definedName name="_xlnm.Print_Area" localSheetId="22">'2400'!$A$1:$Q$41</definedName>
    <definedName name="_xlnm.Print_Area" localSheetId="23">'2500'!$A$1:$Q$41</definedName>
    <definedName name="_xlnm.Print_Area" localSheetId="24">'2600'!$A$1:$Q$41</definedName>
    <definedName name="_xlnm.Print_Area" localSheetId="25">'2700'!$A$1:$Q$41</definedName>
    <definedName name="_xlnm.Print_Area" localSheetId="26">'2800'!$A$1:$Q$40</definedName>
    <definedName name="_xlnm.Print_Area" localSheetId="27">'3300'!$A$1:$Q$41</definedName>
    <definedName name="_xlnm.Print_Area" localSheetId="28">'4000-5000'!$A$1:$Q$40</definedName>
    <definedName name="_xlnm.Print_Area" localSheetId="35">'Activity Summary'!$A$1:$Q$44</definedName>
    <definedName name="_xlnm.Print_Area" localSheetId="4">AppropRes!$A$1:$M$36</definedName>
    <definedName name="_xlnm.Print_Area" localSheetId="6">'BFB Usage Calc WKST'!$A$1:$L$81</definedName>
    <definedName name="_xlnm.Print_Area" localSheetId="38">BondRedempt!$A$1:$Q$44</definedName>
    <definedName name="_xlnm.Print_Area" localSheetId="3">BudgetAssump!$A$1:$M$36</definedName>
    <definedName name="_xlnm.Print_Area" localSheetId="40">CapRes!$A$1:$Q$50</definedName>
    <definedName name="_xlnm.Print_Area" localSheetId="1">Cover!$A$1:$M$51</definedName>
    <definedName name="_xlnm.Print_Area" localSheetId="39">Debt!$A$1:$N$55</definedName>
    <definedName name="_xlnm.Print_Area" localSheetId="34">DPGF!$A$6:$Q$71</definedName>
    <definedName name="_xlnm.Print_Area" localSheetId="33">'Food Svc'!$A$1:$Q$54</definedName>
    <definedName name="_xlnm.Print_Area" localSheetId="10">'Fund Smts'!$A$1:$L$44</definedName>
    <definedName name="_xlnm.Print_Area" localSheetId="36">'Fund1 Summary'!$A$1:$Q$50</definedName>
    <definedName name="_xlnm.Print_Area" localSheetId="37">'Fund2 Summary'!$A$1:$Q$50</definedName>
    <definedName name="_xlnm.Print_Area" localSheetId="15">'GF 11'!$A$1:$Q$41</definedName>
    <definedName name="_xlnm.Print_Area" localSheetId="16">'GF 12'!$A$1:$Q$41</definedName>
    <definedName name="_xlnm.Print_Area" localSheetId="17">'GF 13'!$A$1:$Q$41</definedName>
    <definedName name="_xlnm.Print_Area" localSheetId="18">'GF 14'!$A$1:$Q$41</definedName>
    <definedName name="_xlnm.Print_Area" localSheetId="13">'GF Exp Summary'!$A$1:$Q$178</definedName>
    <definedName name="_xlnm.Print_Area" localSheetId="12">'GF Rev Detail'!$A$1:$Q$69</definedName>
    <definedName name="_xlnm.Print_Area" localSheetId="11">'GF Summary'!$A$1:$Q$52</definedName>
    <definedName name="_xlnm.Print_Area" localSheetId="8">Graphs!$A$1:$P$74</definedName>
    <definedName name="_xlnm.Print_Area" localSheetId="31">InsRsv!$A$1:$Q$42</definedName>
    <definedName name="_xlnm.Print_Area" localSheetId="7">'Interfund Resol'!$A$1:$M$27</definedName>
    <definedName name="_xlnm.Print_Area" localSheetId="30">'Other Fund Graphs'!$A$1:$S$184</definedName>
    <definedName name="_xlnm.Print_Area" localSheetId="32">Preschool!$A$1:$Q$53</definedName>
    <definedName name="_xlnm.Print_Area" localSheetId="29">ProgObjCk!$A$1:$H$49</definedName>
    <definedName name="_xlnm.Print_Area" localSheetId="9">'Pupil Count'!$A$1:$I$41</definedName>
    <definedName name="_xlnm.Print_Area" localSheetId="44">'School Budgets'!$A$1:$L$41</definedName>
    <definedName name="_xlnm.Print_Area" localSheetId="45">SchoolSumm!$A$1:$N$45</definedName>
    <definedName name="_xlnm.Print_Area" localSheetId="14">Staffing!$B$1:$T$75</definedName>
    <definedName name="_xlnm.Print_Area" localSheetId="43">Suppl!$A$1:$L$42</definedName>
    <definedName name="_xlnm.Print_Area" localSheetId="2">TOC!$A$1:$L$37</definedName>
    <definedName name="_xlnm.Print_Area" localSheetId="41">'Trust Funds'!$A$1:$Q$41</definedName>
    <definedName name="_xlnm.Print_Titles" localSheetId="13">'GF Exp Summary'!$1:$7</definedName>
    <definedName name="_xlnm.Print_Titles" localSheetId="30">'Other Fund Graphs'!$1:$6</definedName>
    <definedName name="_xlnm.Print_Titles" localSheetId="42">'Uniform Budget Summary'!$1:$2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3" l="1"/>
  <c r="H22" i="3" l="1"/>
  <c r="L15" i="3"/>
  <c r="L14" i="3"/>
  <c r="L10" i="3"/>
  <c r="H45" i="1"/>
  <c r="P34" i="12"/>
  <c r="L34" i="12"/>
  <c r="P35" i="8"/>
  <c r="N35" i="8"/>
  <c r="L35" i="8"/>
  <c r="P35" i="7"/>
  <c r="L35" i="7"/>
  <c r="L35" i="6"/>
  <c r="P35" i="6"/>
  <c r="L56" i="5"/>
  <c r="P56" i="5"/>
  <c r="F37" i="4"/>
  <c r="P37" i="57"/>
  <c r="L37" i="57"/>
  <c r="J37" i="57"/>
  <c r="H37" i="57"/>
  <c r="F37" i="57"/>
  <c r="P34" i="13"/>
  <c r="E185" i="56" s="1"/>
  <c r="L34" i="13"/>
  <c r="L34" i="11"/>
  <c r="P34" i="11"/>
  <c r="N14" i="2"/>
  <c r="I26" i="24"/>
  <c r="I20" i="24"/>
  <c r="P21" i="5"/>
  <c r="T2" i="5" s="1"/>
  <c r="N21" i="5"/>
  <c r="L21" i="5"/>
  <c r="J21" i="5"/>
  <c r="H21" i="5"/>
  <c r="F21" i="5"/>
  <c r="G179" i="56"/>
  <c r="F36" i="4"/>
  <c r="H36" i="4"/>
  <c r="J36" i="4"/>
  <c r="J10" i="4"/>
  <c r="H10" i="4"/>
  <c r="F10" i="4"/>
  <c r="L10" i="4"/>
  <c r="N8" i="4"/>
  <c r="P10" i="4"/>
  <c r="P36" i="4"/>
  <c r="F184" i="56"/>
  <c r="F36" i="57"/>
  <c r="H36" i="57"/>
  <c r="J36" i="57"/>
  <c r="L36" i="57"/>
  <c r="N36" i="57"/>
  <c r="P36" i="57"/>
  <c r="N8" i="57"/>
  <c r="J10" i="57"/>
  <c r="H10" i="57"/>
  <c r="F10" i="57"/>
  <c r="P10" i="57"/>
  <c r="N10" i="57"/>
  <c r="L10" i="57"/>
  <c r="P49" i="11"/>
  <c r="L49" i="11"/>
  <c r="J49" i="11"/>
  <c r="H49" i="11"/>
  <c r="F49" i="11"/>
  <c r="N48" i="11"/>
  <c r="N47" i="11"/>
  <c r="N46" i="11"/>
  <c r="N45" i="11"/>
  <c r="N44" i="11"/>
  <c r="N43" i="11"/>
  <c r="N49" i="11" s="1"/>
  <c r="P50" i="8"/>
  <c r="L50" i="8"/>
  <c r="J50" i="8"/>
  <c r="H50" i="8"/>
  <c r="F50" i="8"/>
  <c r="N49" i="8"/>
  <c r="N48" i="8"/>
  <c r="N47" i="8"/>
  <c r="N46" i="8"/>
  <c r="N45" i="8"/>
  <c r="N44" i="8"/>
  <c r="N50" i="8" s="1"/>
  <c r="P50" i="7"/>
  <c r="N50" i="7"/>
  <c r="L50" i="7"/>
  <c r="J50" i="7"/>
  <c r="H50" i="7"/>
  <c r="F50" i="7"/>
  <c r="N49" i="7"/>
  <c r="N48" i="7"/>
  <c r="N47" i="7"/>
  <c r="N46" i="7"/>
  <c r="N45" i="7"/>
  <c r="N44" i="7"/>
  <c r="H33" i="5"/>
  <c r="T4" i="5"/>
  <c r="T1" i="5"/>
  <c r="N14" i="57"/>
  <c r="N22" i="6"/>
  <c r="N21" i="6"/>
  <c r="J37" i="6"/>
  <c r="J36" i="7"/>
  <c r="N15" i="10"/>
  <c r="N14" i="10"/>
  <c r="P30" i="6" l="1"/>
  <c r="L30" i="6"/>
  <c r="H30" i="6"/>
  <c r="J30" i="6"/>
  <c r="F30" i="6"/>
  <c r="N47" i="2"/>
  <c r="N46" i="2"/>
  <c r="N45" i="2"/>
  <c r="N44" i="2"/>
  <c r="N43" i="2"/>
  <c r="N42" i="2"/>
  <c r="N27" i="10"/>
  <c r="N26" i="10"/>
  <c r="N13" i="4" l="1"/>
  <c r="N14" i="4"/>
  <c r="N15" i="4"/>
  <c r="N16" i="4"/>
  <c r="N22" i="4"/>
  <c r="N23" i="4"/>
  <c r="N24" i="4"/>
  <c r="N25" i="4"/>
  <c r="N26" i="4"/>
  <c r="N27" i="4"/>
  <c r="N28" i="4"/>
  <c r="N29" i="4"/>
  <c r="N30" i="4"/>
  <c r="K76" i="60"/>
  <c r="I76" i="60"/>
  <c r="F76" i="60"/>
  <c r="AQ40" i="27"/>
  <c r="AQ40" i="29"/>
  <c r="AQ40" i="30"/>
  <c r="AQ40" i="31"/>
  <c r="AQ40" i="50"/>
  <c r="AQ40" i="36"/>
  <c r="AQ40" i="37"/>
  <c r="AQ40" i="38"/>
  <c r="AQ40" i="39"/>
  <c r="AQ40" i="40"/>
  <c r="AQ40" i="41"/>
  <c r="AQ40" i="51"/>
  <c r="AQ40" i="52"/>
  <c r="AQ40" i="28"/>
  <c r="AP40" i="27"/>
  <c r="AP40" i="29"/>
  <c r="AP40" i="30"/>
  <c r="AP40" i="31"/>
  <c r="AP40" i="50"/>
  <c r="AP40" i="36"/>
  <c r="AP40" i="37"/>
  <c r="AP40" i="38"/>
  <c r="AP40" i="39"/>
  <c r="AP40" i="40"/>
  <c r="AP40" i="41"/>
  <c r="AP40" i="51"/>
  <c r="AP40" i="52"/>
  <c r="AP40" i="28"/>
  <c r="AO40" i="27"/>
  <c r="AO40" i="29"/>
  <c r="AO40" i="30"/>
  <c r="AO40" i="31"/>
  <c r="AO40" i="50"/>
  <c r="AO40" i="36"/>
  <c r="AO40" i="37"/>
  <c r="AO40" i="38"/>
  <c r="AO40" i="39"/>
  <c r="AO40" i="40"/>
  <c r="AO40" i="41"/>
  <c r="AO40" i="51"/>
  <c r="AO40" i="52"/>
  <c r="AO40" i="28"/>
  <c r="AN40" i="27"/>
  <c r="AN40" i="29"/>
  <c r="AN40" i="30"/>
  <c r="AN40" i="31"/>
  <c r="AN40" i="50"/>
  <c r="AN40" i="36"/>
  <c r="AN40" i="37"/>
  <c r="AN40" i="38"/>
  <c r="AN40" i="39"/>
  <c r="AN40" i="40"/>
  <c r="AN40" i="41"/>
  <c r="AN40" i="51"/>
  <c r="AN40" i="52"/>
  <c r="AN40" i="28"/>
  <c r="AM40" i="27"/>
  <c r="AM40" i="29"/>
  <c r="AM40" i="30"/>
  <c r="AM40" i="31"/>
  <c r="AM40" i="50"/>
  <c r="AM40" i="36"/>
  <c r="AM40" i="37"/>
  <c r="AM40" i="38"/>
  <c r="AM40" i="39"/>
  <c r="AM40" i="40"/>
  <c r="AM40" i="41"/>
  <c r="AM40" i="51"/>
  <c r="AM40" i="52"/>
  <c r="AM40" i="28"/>
  <c r="AL40" i="27"/>
  <c r="AL40" i="29"/>
  <c r="AL40" i="30"/>
  <c r="AL40" i="31"/>
  <c r="AL40" i="50"/>
  <c r="AL40" i="36"/>
  <c r="AL40" i="37"/>
  <c r="AL40" i="38"/>
  <c r="AL40" i="39"/>
  <c r="AL40" i="40"/>
  <c r="AL40" i="41"/>
  <c r="AL40" i="51"/>
  <c r="AL40" i="52"/>
  <c r="AL40" i="28"/>
  <c r="AI40" i="27"/>
  <c r="AI40" i="29"/>
  <c r="AI40" i="30"/>
  <c r="AI40" i="31"/>
  <c r="AI40" i="50"/>
  <c r="AI40" i="36"/>
  <c r="AI40" i="37"/>
  <c r="AI40" i="38"/>
  <c r="AI40" i="39"/>
  <c r="AI40" i="40"/>
  <c r="AI40" i="41"/>
  <c r="AI40" i="51"/>
  <c r="AI40" i="52"/>
  <c r="AI40" i="28"/>
  <c r="AO38" i="57"/>
  <c r="AO37" i="4"/>
  <c r="AO40" i="5"/>
  <c r="AO39" i="6"/>
  <c r="AO37" i="7"/>
  <c r="AO37" i="8"/>
  <c r="AO37" i="11"/>
  <c r="AO37" i="13"/>
  <c r="AM38" i="57"/>
  <c r="AM37" i="4"/>
  <c r="AM40" i="5"/>
  <c r="AM39" i="6"/>
  <c r="AM37" i="7"/>
  <c r="AM37" i="8"/>
  <c r="AM37" i="11"/>
  <c r="AM37" i="13"/>
  <c r="AJ38" i="57"/>
  <c r="AJ37" i="4"/>
  <c r="AJ40" i="5"/>
  <c r="AJ39" i="6"/>
  <c r="AJ37" i="7"/>
  <c r="AJ37" i="8"/>
  <c r="AJ37" i="11"/>
  <c r="AJ37" i="13"/>
  <c r="AP37" i="57"/>
  <c r="AQ37" i="57" s="1"/>
  <c r="AP36" i="57"/>
  <c r="AQ36" i="57" s="1"/>
  <c r="AP35" i="57"/>
  <c r="AQ35" i="57" s="1"/>
  <c r="AP34" i="57"/>
  <c r="AQ34" i="57" s="1"/>
  <c r="AP33" i="57"/>
  <c r="AQ33" i="57" s="1"/>
  <c r="AP32" i="57"/>
  <c r="AQ32" i="57" s="1"/>
  <c r="AP31" i="57"/>
  <c r="AQ31" i="57" s="1"/>
  <c r="AP30" i="57"/>
  <c r="AQ30" i="57" s="1"/>
  <c r="AP29" i="57"/>
  <c r="AQ29" i="57" s="1"/>
  <c r="AP28" i="57"/>
  <c r="AQ28" i="57" s="1"/>
  <c r="AP27" i="57"/>
  <c r="AQ27" i="57" s="1"/>
  <c r="AP26" i="57"/>
  <c r="AQ26" i="57" s="1"/>
  <c r="AP25" i="57"/>
  <c r="AQ25" i="57" s="1"/>
  <c r="AP24" i="57"/>
  <c r="AQ24" i="57" s="1"/>
  <c r="AP23" i="57"/>
  <c r="AQ23" i="57" s="1"/>
  <c r="AP22" i="57"/>
  <c r="AQ22" i="57" s="1"/>
  <c r="AP21" i="57"/>
  <c r="AQ21" i="57" s="1"/>
  <c r="AP20" i="57"/>
  <c r="AQ20" i="57" s="1"/>
  <c r="AP19" i="57"/>
  <c r="AQ19" i="57" s="1"/>
  <c r="AP18" i="57"/>
  <c r="AQ18" i="57" s="1"/>
  <c r="AP17" i="57"/>
  <c r="AQ17" i="57" s="1"/>
  <c r="AP16" i="57"/>
  <c r="AQ16" i="57" s="1"/>
  <c r="AP15" i="57"/>
  <c r="AQ15" i="57" s="1"/>
  <c r="AP14" i="57"/>
  <c r="AQ14" i="57" s="1"/>
  <c r="AP12" i="57"/>
  <c r="AQ12" i="57" s="1"/>
  <c r="AP11" i="57"/>
  <c r="AQ11" i="57" s="1"/>
  <c r="AP10" i="57"/>
  <c r="AQ10" i="57" s="1"/>
  <c r="AP9" i="57"/>
  <c r="AQ9" i="57" s="1"/>
  <c r="AP8" i="57"/>
  <c r="AQ8" i="57" s="1"/>
  <c r="AN4" i="57"/>
  <c r="AN7" i="57" s="1"/>
  <c r="AP7" i="57" s="1"/>
  <c r="AQ7" i="57" s="1"/>
  <c r="AP36" i="4"/>
  <c r="AQ36" i="4" s="1"/>
  <c r="AP35" i="4"/>
  <c r="AQ35" i="4" s="1"/>
  <c r="AP34" i="4"/>
  <c r="AQ34" i="4" s="1"/>
  <c r="AP33" i="4"/>
  <c r="AQ33" i="4" s="1"/>
  <c r="AP32" i="4"/>
  <c r="AQ32" i="4" s="1"/>
  <c r="AP31" i="4"/>
  <c r="AQ31" i="4" s="1"/>
  <c r="AP30" i="4"/>
  <c r="AQ30" i="4" s="1"/>
  <c r="AP29" i="4"/>
  <c r="AQ29" i="4" s="1"/>
  <c r="AP28" i="4"/>
  <c r="AQ28" i="4" s="1"/>
  <c r="AP27" i="4"/>
  <c r="AQ27" i="4" s="1"/>
  <c r="AP26" i="4"/>
  <c r="AQ26" i="4" s="1"/>
  <c r="AP25" i="4"/>
  <c r="AQ25" i="4" s="1"/>
  <c r="AP24" i="4"/>
  <c r="AQ24" i="4" s="1"/>
  <c r="AP23" i="4"/>
  <c r="AQ23" i="4" s="1"/>
  <c r="AP22" i="4"/>
  <c r="AQ22" i="4" s="1"/>
  <c r="AP21" i="4"/>
  <c r="AQ21" i="4" s="1"/>
  <c r="AP20" i="4"/>
  <c r="AQ20" i="4" s="1"/>
  <c r="AP19" i="4"/>
  <c r="AQ19" i="4" s="1"/>
  <c r="AP18" i="4"/>
  <c r="AQ18" i="4" s="1"/>
  <c r="AP17" i="4"/>
  <c r="AQ17" i="4" s="1"/>
  <c r="AP16" i="4"/>
  <c r="AQ16" i="4" s="1"/>
  <c r="AP15" i="4"/>
  <c r="AQ15" i="4" s="1"/>
  <c r="AP14" i="4"/>
  <c r="AQ14" i="4" s="1"/>
  <c r="AP13" i="4"/>
  <c r="AQ13" i="4" s="1"/>
  <c r="AP12" i="4"/>
  <c r="AQ12" i="4" s="1"/>
  <c r="AP11" i="4"/>
  <c r="AQ11" i="4" s="1"/>
  <c r="AP10" i="4"/>
  <c r="AQ10" i="4" s="1"/>
  <c r="AP9" i="4"/>
  <c r="AQ9" i="4" s="1"/>
  <c r="AP8" i="4"/>
  <c r="AQ8" i="4" s="1"/>
  <c r="AN4" i="4"/>
  <c r="AN7" i="4" s="1"/>
  <c r="AP7" i="4" s="1"/>
  <c r="AQ7" i="4" s="1"/>
  <c r="AP39" i="5"/>
  <c r="AQ39" i="5" s="1"/>
  <c r="AP38" i="5"/>
  <c r="AQ38" i="5" s="1"/>
  <c r="AP37" i="5"/>
  <c r="AQ37" i="5" s="1"/>
  <c r="AP36" i="5"/>
  <c r="AQ36" i="5" s="1"/>
  <c r="AP35" i="5"/>
  <c r="AQ35" i="5" s="1"/>
  <c r="AP34" i="5"/>
  <c r="AQ34" i="5" s="1"/>
  <c r="AP33" i="5"/>
  <c r="AQ33" i="5" s="1"/>
  <c r="AP32" i="5"/>
  <c r="AQ32" i="5" s="1"/>
  <c r="AP31" i="5"/>
  <c r="AQ31" i="5" s="1"/>
  <c r="AP30" i="5"/>
  <c r="AQ30" i="5" s="1"/>
  <c r="AP29" i="5"/>
  <c r="AQ29" i="5" s="1"/>
  <c r="AP28" i="5"/>
  <c r="AQ28" i="5" s="1"/>
  <c r="AP27" i="5"/>
  <c r="AQ27" i="5" s="1"/>
  <c r="AP26" i="5"/>
  <c r="AQ26" i="5" s="1"/>
  <c r="AP25" i="5"/>
  <c r="AQ25" i="5" s="1"/>
  <c r="AP24" i="5"/>
  <c r="AQ24" i="5" s="1"/>
  <c r="AP23" i="5"/>
  <c r="AQ23" i="5" s="1"/>
  <c r="AP22" i="5"/>
  <c r="AQ22" i="5" s="1"/>
  <c r="AP21" i="5"/>
  <c r="AQ21" i="5" s="1"/>
  <c r="AP20" i="5"/>
  <c r="AQ20" i="5" s="1"/>
  <c r="AP19" i="5"/>
  <c r="AQ19" i="5" s="1"/>
  <c r="AP18" i="5"/>
  <c r="AQ18" i="5" s="1"/>
  <c r="AP17" i="5"/>
  <c r="AQ17" i="5" s="1"/>
  <c r="AP16" i="5"/>
  <c r="AQ16" i="5" s="1"/>
  <c r="AP15" i="5"/>
  <c r="AQ15" i="5" s="1"/>
  <c r="AP14" i="5"/>
  <c r="AQ14" i="5" s="1"/>
  <c r="AP13" i="5"/>
  <c r="AQ13" i="5" s="1"/>
  <c r="AN9" i="5"/>
  <c r="AN12" i="5" s="1"/>
  <c r="AP12" i="5" s="1"/>
  <c r="AQ12" i="5" s="1"/>
  <c r="AP38" i="6"/>
  <c r="AQ38" i="6" s="1"/>
  <c r="AP37" i="6"/>
  <c r="AQ37" i="6" s="1"/>
  <c r="AP36" i="6"/>
  <c r="AQ36" i="6" s="1"/>
  <c r="AP35" i="6"/>
  <c r="AQ35" i="6" s="1"/>
  <c r="AP34" i="6"/>
  <c r="AQ34" i="6" s="1"/>
  <c r="AP33" i="6"/>
  <c r="AQ33" i="6" s="1"/>
  <c r="AP32" i="6"/>
  <c r="AQ32" i="6" s="1"/>
  <c r="AP31" i="6"/>
  <c r="AQ31" i="6" s="1"/>
  <c r="AP30" i="6"/>
  <c r="AQ30" i="6" s="1"/>
  <c r="AP29" i="6"/>
  <c r="AQ29" i="6" s="1"/>
  <c r="AP28" i="6"/>
  <c r="AQ28" i="6" s="1"/>
  <c r="AP27" i="6"/>
  <c r="AQ27" i="6" s="1"/>
  <c r="AP26" i="6"/>
  <c r="AQ26" i="6" s="1"/>
  <c r="AP25" i="6"/>
  <c r="AQ25" i="6" s="1"/>
  <c r="AP24" i="6"/>
  <c r="AQ24" i="6" s="1"/>
  <c r="AP23" i="6"/>
  <c r="AQ23" i="6" s="1"/>
  <c r="AP20" i="6"/>
  <c r="AQ20" i="6" s="1"/>
  <c r="AP19" i="6"/>
  <c r="AQ19" i="6" s="1"/>
  <c r="AP18" i="6"/>
  <c r="AQ18" i="6" s="1"/>
  <c r="AP17" i="6"/>
  <c r="AQ17" i="6" s="1"/>
  <c r="AP16" i="6"/>
  <c r="AQ16" i="6" s="1"/>
  <c r="AP15" i="6"/>
  <c r="AQ15" i="6" s="1"/>
  <c r="AP14" i="6"/>
  <c r="AQ14" i="6" s="1"/>
  <c r="AP13" i="6"/>
  <c r="AQ13" i="6" s="1"/>
  <c r="AP12" i="6"/>
  <c r="AQ12" i="6" s="1"/>
  <c r="AP11" i="6"/>
  <c r="AQ11" i="6" s="1"/>
  <c r="AP10" i="6"/>
  <c r="AQ10" i="6" s="1"/>
  <c r="AP9" i="6"/>
  <c r="AQ9" i="6" s="1"/>
  <c r="AP8" i="6"/>
  <c r="AQ8" i="6" s="1"/>
  <c r="AN4" i="6"/>
  <c r="AN7" i="6" s="1"/>
  <c r="AP7" i="6" s="1"/>
  <c r="AQ7" i="6" s="1"/>
  <c r="AP36" i="7"/>
  <c r="AQ36" i="7" s="1"/>
  <c r="AP35" i="7"/>
  <c r="AQ35" i="7" s="1"/>
  <c r="AP34" i="7"/>
  <c r="AQ34" i="7" s="1"/>
  <c r="AP33" i="7"/>
  <c r="AQ33" i="7" s="1"/>
  <c r="AP32" i="7"/>
  <c r="AQ32" i="7" s="1"/>
  <c r="AP31" i="7"/>
  <c r="AQ31" i="7" s="1"/>
  <c r="AP30" i="7"/>
  <c r="AQ30" i="7" s="1"/>
  <c r="AP29" i="7"/>
  <c r="AQ29" i="7" s="1"/>
  <c r="AP28" i="7"/>
  <c r="AQ28" i="7" s="1"/>
  <c r="AP27" i="7"/>
  <c r="AQ27" i="7" s="1"/>
  <c r="AP26" i="7"/>
  <c r="AQ26" i="7" s="1"/>
  <c r="AP25" i="7"/>
  <c r="AQ25" i="7" s="1"/>
  <c r="AP24" i="7"/>
  <c r="AQ24" i="7" s="1"/>
  <c r="AP23" i="7"/>
  <c r="AQ23" i="7" s="1"/>
  <c r="AP22" i="7"/>
  <c r="AQ22" i="7" s="1"/>
  <c r="AP21" i="7"/>
  <c r="AQ21" i="7" s="1"/>
  <c r="AP20" i="7"/>
  <c r="AQ20" i="7" s="1"/>
  <c r="AP19" i="7"/>
  <c r="AQ19" i="7" s="1"/>
  <c r="AP18" i="7"/>
  <c r="AQ18" i="7" s="1"/>
  <c r="AP17" i="7"/>
  <c r="AQ17" i="7" s="1"/>
  <c r="AP16" i="7"/>
  <c r="AQ16" i="7" s="1"/>
  <c r="AP15" i="7"/>
  <c r="AQ15" i="7" s="1"/>
  <c r="AP14" i="7"/>
  <c r="AQ14" i="7" s="1"/>
  <c r="AP13" i="7"/>
  <c r="AQ13" i="7" s="1"/>
  <c r="AP12" i="7"/>
  <c r="AQ12" i="7" s="1"/>
  <c r="AP11" i="7"/>
  <c r="AQ11" i="7" s="1"/>
  <c r="AP10" i="7"/>
  <c r="AQ10" i="7" s="1"/>
  <c r="AP9" i="7"/>
  <c r="AQ9" i="7" s="1"/>
  <c r="AP8" i="7"/>
  <c r="AQ8" i="7" s="1"/>
  <c r="AQ37" i="7" s="1"/>
  <c r="AN4" i="7"/>
  <c r="AN7" i="7" s="1"/>
  <c r="AP7" i="7" s="1"/>
  <c r="AQ7" i="7" s="1"/>
  <c r="AP36" i="8"/>
  <c r="AQ36" i="8" s="1"/>
  <c r="AP35" i="8"/>
  <c r="AQ35" i="8" s="1"/>
  <c r="AP34" i="8"/>
  <c r="AQ34" i="8" s="1"/>
  <c r="AP33" i="8"/>
  <c r="AQ33" i="8" s="1"/>
  <c r="AP32" i="8"/>
  <c r="AQ32" i="8" s="1"/>
  <c r="AP31" i="8"/>
  <c r="AQ31" i="8" s="1"/>
  <c r="AP30" i="8"/>
  <c r="AQ30" i="8" s="1"/>
  <c r="AP29" i="8"/>
  <c r="AQ29" i="8" s="1"/>
  <c r="AP28" i="8"/>
  <c r="AQ28" i="8" s="1"/>
  <c r="AP27" i="8"/>
  <c r="AQ27" i="8" s="1"/>
  <c r="AP26" i="8"/>
  <c r="AQ26" i="8" s="1"/>
  <c r="AP25" i="8"/>
  <c r="AQ25" i="8" s="1"/>
  <c r="AP24" i="8"/>
  <c r="AQ24" i="8" s="1"/>
  <c r="AP23" i="8"/>
  <c r="AQ23" i="8" s="1"/>
  <c r="AP22" i="8"/>
  <c r="AQ22" i="8" s="1"/>
  <c r="AP21" i="8"/>
  <c r="AQ21" i="8" s="1"/>
  <c r="AP20" i="8"/>
  <c r="AQ20" i="8" s="1"/>
  <c r="AP19" i="8"/>
  <c r="AQ19" i="8" s="1"/>
  <c r="AP18" i="8"/>
  <c r="AQ18" i="8" s="1"/>
  <c r="AP17" i="8"/>
  <c r="AQ17" i="8" s="1"/>
  <c r="AP16" i="8"/>
  <c r="AQ16" i="8" s="1"/>
  <c r="AP15" i="8"/>
  <c r="AQ15" i="8" s="1"/>
  <c r="AP14" i="8"/>
  <c r="AQ14" i="8" s="1"/>
  <c r="AP13" i="8"/>
  <c r="AQ13" i="8" s="1"/>
  <c r="AP12" i="8"/>
  <c r="AQ12" i="8" s="1"/>
  <c r="AP11" i="8"/>
  <c r="AQ11" i="8" s="1"/>
  <c r="AP10" i="8"/>
  <c r="AQ10" i="8" s="1"/>
  <c r="AP9" i="8"/>
  <c r="AQ9" i="8" s="1"/>
  <c r="AP8" i="8"/>
  <c r="AQ8" i="8" s="1"/>
  <c r="AN4" i="8"/>
  <c r="AN7" i="8" s="1"/>
  <c r="AP7" i="8" s="1"/>
  <c r="AQ7" i="8" s="1"/>
  <c r="AQ37" i="8" s="1"/>
  <c r="AP36" i="11"/>
  <c r="AQ36" i="11" s="1"/>
  <c r="AP35" i="11"/>
  <c r="AQ35" i="11" s="1"/>
  <c r="AP34" i="11"/>
  <c r="AQ34" i="11" s="1"/>
  <c r="AP33" i="11"/>
  <c r="AQ33" i="11" s="1"/>
  <c r="AP32" i="11"/>
  <c r="AQ32" i="11" s="1"/>
  <c r="AP31" i="11"/>
  <c r="AQ31" i="11" s="1"/>
  <c r="AP30" i="11"/>
  <c r="AQ30" i="11" s="1"/>
  <c r="AP29" i="11"/>
  <c r="AQ29" i="11" s="1"/>
  <c r="AP28" i="11"/>
  <c r="AQ28" i="11" s="1"/>
  <c r="AP27" i="11"/>
  <c r="AQ27" i="11" s="1"/>
  <c r="AP26" i="11"/>
  <c r="AQ26" i="11" s="1"/>
  <c r="AP25" i="11"/>
  <c r="AQ25" i="11" s="1"/>
  <c r="AP24" i="11"/>
  <c r="AQ24" i="11" s="1"/>
  <c r="AP23" i="11"/>
  <c r="AQ23" i="11" s="1"/>
  <c r="AP22" i="11"/>
  <c r="AQ22" i="11" s="1"/>
  <c r="AP21" i="11"/>
  <c r="AQ21" i="11" s="1"/>
  <c r="AP20" i="11"/>
  <c r="AQ20" i="11" s="1"/>
  <c r="AP19" i="11"/>
  <c r="AQ19" i="11" s="1"/>
  <c r="AP18" i="11"/>
  <c r="AQ18" i="11" s="1"/>
  <c r="AP17" i="11"/>
  <c r="AQ17" i="11" s="1"/>
  <c r="AP16" i="11"/>
  <c r="AQ16" i="11" s="1"/>
  <c r="AP15" i="11"/>
  <c r="AQ15" i="11" s="1"/>
  <c r="AP14" i="11"/>
  <c r="AQ14" i="11" s="1"/>
  <c r="AP13" i="11"/>
  <c r="AQ13" i="11" s="1"/>
  <c r="AP12" i="11"/>
  <c r="AQ12" i="11" s="1"/>
  <c r="AP11" i="11"/>
  <c r="AQ11" i="11" s="1"/>
  <c r="AP10" i="11"/>
  <c r="AQ10" i="11" s="1"/>
  <c r="AP9" i="11"/>
  <c r="AQ9" i="11" s="1"/>
  <c r="AP8" i="11"/>
  <c r="AQ8" i="11" s="1"/>
  <c r="AN4" i="11"/>
  <c r="AN7" i="11" s="1"/>
  <c r="AP7" i="11" s="1"/>
  <c r="AQ7" i="11" s="1"/>
  <c r="AQ37" i="11" s="1"/>
  <c r="AP36" i="13"/>
  <c r="AQ36" i="13" s="1"/>
  <c r="AP35" i="13"/>
  <c r="AQ35" i="13" s="1"/>
  <c r="AP34" i="13"/>
  <c r="AQ34" i="13" s="1"/>
  <c r="AP33" i="13"/>
  <c r="AQ33" i="13" s="1"/>
  <c r="AP32" i="13"/>
  <c r="AQ32" i="13" s="1"/>
  <c r="AP31" i="13"/>
  <c r="AQ31" i="13" s="1"/>
  <c r="AP30" i="13"/>
  <c r="AQ30" i="13" s="1"/>
  <c r="AP29" i="13"/>
  <c r="AQ29" i="13" s="1"/>
  <c r="AP28" i="13"/>
  <c r="AQ28" i="13" s="1"/>
  <c r="AP27" i="13"/>
  <c r="AQ27" i="13" s="1"/>
  <c r="AP26" i="13"/>
  <c r="AQ26" i="13" s="1"/>
  <c r="AP25" i="13"/>
  <c r="AQ25" i="13" s="1"/>
  <c r="AP24" i="13"/>
  <c r="AQ24" i="13" s="1"/>
  <c r="AP23" i="13"/>
  <c r="AQ23" i="13" s="1"/>
  <c r="AP22" i="13"/>
  <c r="AQ22" i="13" s="1"/>
  <c r="AP21" i="13"/>
  <c r="AQ21" i="13" s="1"/>
  <c r="AP20" i="13"/>
  <c r="AQ20" i="13" s="1"/>
  <c r="AP19" i="13"/>
  <c r="AQ19" i="13" s="1"/>
  <c r="AP18" i="13"/>
  <c r="AQ18" i="13" s="1"/>
  <c r="AP17" i="13"/>
  <c r="AQ17" i="13" s="1"/>
  <c r="AP16" i="13"/>
  <c r="AQ16" i="13" s="1"/>
  <c r="AP15" i="13"/>
  <c r="AQ15" i="13" s="1"/>
  <c r="AP14" i="13"/>
  <c r="AQ14" i="13" s="1"/>
  <c r="AP13" i="13"/>
  <c r="AQ13" i="13" s="1"/>
  <c r="AP12" i="13"/>
  <c r="AQ12" i="13" s="1"/>
  <c r="AP11" i="13"/>
  <c r="AQ11" i="13" s="1"/>
  <c r="AP10" i="13"/>
  <c r="AQ10" i="13" s="1"/>
  <c r="AP9" i="13"/>
  <c r="AQ9" i="13" s="1"/>
  <c r="AP8" i="13"/>
  <c r="AQ8" i="13" s="1"/>
  <c r="AN4" i="13"/>
  <c r="AN7" i="13" s="1"/>
  <c r="AP7" i="13" s="1"/>
  <c r="AQ7" i="13" s="1"/>
  <c r="AQ37" i="13" s="1"/>
  <c r="P71" i="5"/>
  <c r="L71" i="5"/>
  <c r="J71" i="5"/>
  <c r="H71" i="5"/>
  <c r="F71" i="5"/>
  <c r="N70" i="5"/>
  <c r="N69" i="5"/>
  <c r="N68" i="5"/>
  <c r="N67" i="5"/>
  <c r="N66" i="5"/>
  <c r="N65" i="5"/>
  <c r="AN13" i="27"/>
  <c r="AN16" i="27" s="1"/>
  <c r="AP16" i="27" s="1"/>
  <c r="AQ16" i="27" s="1"/>
  <c r="AN13" i="29"/>
  <c r="AN13" i="30"/>
  <c r="AN13" i="31"/>
  <c r="AN13" i="50"/>
  <c r="AN13" i="36"/>
  <c r="AN13" i="37"/>
  <c r="AN16" i="37" s="1"/>
  <c r="AP16" i="37" s="1"/>
  <c r="AQ16" i="37" s="1"/>
  <c r="AN13" i="38"/>
  <c r="AN16" i="38" s="1"/>
  <c r="AP16" i="38" s="1"/>
  <c r="AQ16" i="38" s="1"/>
  <c r="AN13" i="39"/>
  <c r="AN13" i="40"/>
  <c r="AN13" i="41"/>
  <c r="AN13" i="51"/>
  <c r="AN12" i="52"/>
  <c r="AN13" i="28"/>
  <c r="AN16" i="28" s="1"/>
  <c r="AP16" i="28" s="1"/>
  <c r="AQ16" i="28" s="1"/>
  <c r="AN16" i="30"/>
  <c r="AP16" i="30" s="1"/>
  <c r="AQ16" i="30" s="1"/>
  <c r="AP39" i="27"/>
  <c r="AQ39" i="27" s="1"/>
  <c r="AP38" i="27"/>
  <c r="AQ38" i="27" s="1"/>
  <c r="AP37" i="27"/>
  <c r="AQ37" i="27" s="1"/>
  <c r="AP36" i="27"/>
  <c r="AQ36" i="27" s="1"/>
  <c r="AQ35" i="27"/>
  <c r="AP35" i="27"/>
  <c r="AP34" i="27"/>
  <c r="AQ34" i="27" s="1"/>
  <c r="AP33" i="27"/>
  <c r="AQ33" i="27" s="1"/>
  <c r="AP32" i="27"/>
  <c r="AQ32" i="27" s="1"/>
  <c r="AP31" i="27"/>
  <c r="AQ31" i="27" s="1"/>
  <c r="AP30" i="27"/>
  <c r="AQ30" i="27" s="1"/>
  <c r="AP29" i="27"/>
  <c r="AQ29" i="27" s="1"/>
  <c r="AP28" i="27"/>
  <c r="AQ28" i="27" s="1"/>
  <c r="AP27" i="27"/>
  <c r="AQ27" i="27" s="1"/>
  <c r="AP26" i="27"/>
  <c r="AQ26" i="27" s="1"/>
  <c r="AQ25" i="27"/>
  <c r="AP25" i="27"/>
  <c r="AP24" i="27"/>
  <c r="AQ24" i="27" s="1"/>
  <c r="AP23" i="27"/>
  <c r="AQ23" i="27" s="1"/>
  <c r="AP22" i="27"/>
  <c r="AQ22" i="27" s="1"/>
  <c r="AP21" i="27"/>
  <c r="AQ21" i="27" s="1"/>
  <c r="AP20" i="27"/>
  <c r="AQ20" i="27" s="1"/>
  <c r="AP19" i="27"/>
  <c r="AQ19" i="27" s="1"/>
  <c r="AP18" i="27"/>
  <c r="AQ18" i="27" s="1"/>
  <c r="AP17" i="27"/>
  <c r="AQ17" i="27" s="1"/>
  <c r="AP39" i="29"/>
  <c r="AQ39" i="29" s="1"/>
  <c r="AP38" i="29"/>
  <c r="AQ38" i="29" s="1"/>
  <c r="AP37" i="29"/>
  <c r="AQ37" i="29" s="1"/>
  <c r="AP36" i="29"/>
  <c r="AQ36" i="29" s="1"/>
  <c r="AP35" i="29"/>
  <c r="AQ35" i="29" s="1"/>
  <c r="AP34" i="29"/>
  <c r="AQ34" i="29" s="1"/>
  <c r="AP33" i="29"/>
  <c r="AQ33" i="29" s="1"/>
  <c r="AP32" i="29"/>
  <c r="AQ32" i="29" s="1"/>
  <c r="AP31" i="29"/>
  <c r="AQ31" i="29" s="1"/>
  <c r="AP30" i="29"/>
  <c r="AQ30" i="29" s="1"/>
  <c r="AP29" i="29"/>
  <c r="AQ29" i="29" s="1"/>
  <c r="AP28" i="29"/>
  <c r="AQ28" i="29" s="1"/>
  <c r="AP27" i="29"/>
  <c r="AQ27" i="29" s="1"/>
  <c r="AP26" i="29"/>
  <c r="AQ26" i="29" s="1"/>
  <c r="AP25" i="29"/>
  <c r="AQ25" i="29" s="1"/>
  <c r="AP24" i="29"/>
  <c r="AQ24" i="29" s="1"/>
  <c r="AP23" i="29"/>
  <c r="AQ23" i="29" s="1"/>
  <c r="AP22" i="29"/>
  <c r="AQ22" i="29" s="1"/>
  <c r="AP21" i="29"/>
  <c r="AQ21" i="29" s="1"/>
  <c r="AP20" i="29"/>
  <c r="AQ20" i="29" s="1"/>
  <c r="AP19" i="29"/>
  <c r="AQ19" i="29" s="1"/>
  <c r="AP18" i="29"/>
  <c r="AQ18" i="29" s="1"/>
  <c r="AP17" i="29"/>
  <c r="AQ17" i="29" s="1"/>
  <c r="AN16" i="29"/>
  <c r="AP16" i="29" s="1"/>
  <c r="AQ16" i="29" s="1"/>
  <c r="AP39" i="30"/>
  <c r="AQ39" i="30" s="1"/>
  <c r="AP38" i="30"/>
  <c r="AQ38" i="30" s="1"/>
  <c r="AP37" i="30"/>
  <c r="AQ37" i="30" s="1"/>
  <c r="AP36" i="30"/>
  <c r="AQ36" i="30" s="1"/>
  <c r="AP35" i="30"/>
  <c r="AQ35" i="30" s="1"/>
  <c r="AP34" i="30"/>
  <c r="AQ34" i="30" s="1"/>
  <c r="AP33" i="30"/>
  <c r="AQ33" i="30" s="1"/>
  <c r="AP32" i="30"/>
  <c r="AQ32" i="30" s="1"/>
  <c r="AP31" i="30"/>
  <c r="AQ31" i="30" s="1"/>
  <c r="AP30" i="30"/>
  <c r="AQ30" i="30" s="1"/>
  <c r="AP29" i="30"/>
  <c r="AQ29" i="30" s="1"/>
  <c r="AP28" i="30"/>
  <c r="AQ28" i="30" s="1"/>
  <c r="AP27" i="30"/>
  <c r="AQ27" i="30" s="1"/>
  <c r="AP26" i="30"/>
  <c r="AQ26" i="30" s="1"/>
  <c r="AP25" i="30"/>
  <c r="AQ25" i="30" s="1"/>
  <c r="AP24" i="30"/>
  <c r="AQ24" i="30" s="1"/>
  <c r="AP23" i="30"/>
  <c r="AQ23" i="30" s="1"/>
  <c r="AP22" i="30"/>
  <c r="AQ22" i="30" s="1"/>
  <c r="AQ21" i="30"/>
  <c r="AP21" i="30"/>
  <c r="AP20" i="30"/>
  <c r="AQ20" i="30" s="1"/>
  <c r="AP19" i="30"/>
  <c r="AQ19" i="30" s="1"/>
  <c r="AP18" i="30"/>
  <c r="AQ18" i="30" s="1"/>
  <c r="AP17" i="30"/>
  <c r="AQ17" i="30" s="1"/>
  <c r="AP39" i="31"/>
  <c r="AQ39" i="31" s="1"/>
  <c r="AP38" i="31"/>
  <c r="AQ38" i="31" s="1"/>
  <c r="AP37" i="31"/>
  <c r="AQ37" i="31" s="1"/>
  <c r="AP36" i="31"/>
  <c r="AQ36" i="31" s="1"/>
  <c r="AP35" i="31"/>
  <c r="AQ35" i="31" s="1"/>
  <c r="AP34" i="31"/>
  <c r="AQ34" i="31" s="1"/>
  <c r="AP33" i="31"/>
  <c r="AQ33" i="31" s="1"/>
  <c r="AP32" i="31"/>
  <c r="AQ32" i="31" s="1"/>
  <c r="AP31" i="31"/>
  <c r="AQ31" i="31" s="1"/>
  <c r="AP30" i="31"/>
  <c r="AQ30" i="31" s="1"/>
  <c r="AP29" i="31"/>
  <c r="AQ29" i="31" s="1"/>
  <c r="AP28" i="31"/>
  <c r="AQ28" i="31" s="1"/>
  <c r="AP27" i="31"/>
  <c r="AQ27" i="31" s="1"/>
  <c r="AP26" i="31"/>
  <c r="AQ26" i="31" s="1"/>
  <c r="AP25" i="31"/>
  <c r="AQ25" i="31" s="1"/>
  <c r="AP24" i="31"/>
  <c r="AQ24" i="31" s="1"/>
  <c r="AP23" i="31"/>
  <c r="AQ23" i="31" s="1"/>
  <c r="AP22" i="31"/>
  <c r="AQ22" i="31" s="1"/>
  <c r="AP21" i="31"/>
  <c r="AQ21" i="31" s="1"/>
  <c r="AP20" i="31"/>
  <c r="AQ20" i="31" s="1"/>
  <c r="AP19" i="31"/>
  <c r="AQ19" i="31" s="1"/>
  <c r="AP18" i="31"/>
  <c r="AQ18" i="31" s="1"/>
  <c r="AP17" i="31"/>
  <c r="AQ17" i="31" s="1"/>
  <c r="AN16" i="31"/>
  <c r="AP16" i="31" s="1"/>
  <c r="AQ16" i="31" s="1"/>
  <c r="AP39" i="50"/>
  <c r="AQ39" i="50" s="1"/>
  <c r="AP38" i="50"/>
  <c r="AQ38" i="50" s="1"/>
  <c r="AP37" i="50"/>
  <c r="AQ37" i="50" s="1"/>
  <c r="AP36" i="50"/>
  <c r="AQ36" i="50" s="1"/>
  <c r="AP35" i="50"/>
  <c r="AQ35" i="50" s="1"/>
  <c r="AP34" i="50"/>
  <c r="AQ34" i="50" s="1"/>
  <c r="AP33" i="50"/>
  <c r="AQ33" i="50" s="1"/>
  <c r="AP32" i="50"/>
  <c r="AQ32" i="50" s="1"/>
  <c r="AP31" i="50"/>
  <c r="AQ31" i="50" s="1"/>
  <c r="AP30" i="50"/>
  <c r="AQ30" i="50" s="1"/>
  <c r="AP29" i="50"/>
  <c r="AQ29" i="50" s="1"/>
  <c r="AP28" i="50"/>
  <c r="AQ28" i="50" s="1"/>
  <c r="AP27" i="50"/>
  <c r="AQ27" i="50" s="1"/>
  <c r="AP26" i="50"/>
  <c r="AQ26" i="50" s="1"/>
  <c r="AP25" i="50"/>
  <c r="AQ25" i="50" s="1"/>
  <c r="AP24" i="50"/>
  <c r="AQ24" i="50" s="1"/>
  <c r="AP23" i="50"/>
  <c r="AQ23" i="50" s="1"/>
  <c r="AP22" i="50"/>
  <c r="AQ22" i="50" s="1"/>
  <c r="AP21" i="50"/>
  <c r="AQ21" i="50" s="1"/>
  <c r="AP20" i="50"/>
  <c r="AQ20" i="50" s="1"/>
  <c r="AP19" i="50"/>
  <c r="AQ19" i="50" s="1"/>
  <c r="AP18" i="50"/>
  <c r="AQ18" i="50" s="1"/>
  <c r="AP17" i="50"/>
  <c r="AQ17" i="50" s="1"/>
  <c r="AN16" i="50"/>
  <c r="AP16" i="50" s="1"/>
  <c r="AQ16" i="50" s="1"/>
  <c r="AP39" i="36"/>
  <c r="AQ39" i="36" s="1"/>
  <c r="AP38" i="36"/>
  <c r="AQ38" i="36" s="1"/>
  <c r="AP37" i="36"/>
  <c r="AQ37" i="36" s="1"/>
  <c r="AP36" i="36"/>
  <c r="AQ36" i="36" s="1"/>
  <c r="AP35" i="36"/>
  <c r="AQ35" i="36" s="1"/>
  <c r="AP34" i="36"/>
  <c r="AQ34" i="36" s="1"/>
  <c r="AP33" i="36"/>
  <c r="AQ33" i="36" s="1"/>
  <c r="AP32" i="36"/>
  <c r="AQ32" i="36" s="1"/>
  <c r="AP31" i="36"/>
  <c r="AQ31" i="36" s="1"/>
  <c r="AP30" i="36"/>
  <c r="AQ30" i="36" s="1"/>
  <c r="AP29" i="36"/>
  <c r="AQ29" i="36" s="1"/>
  <c r="AP28" i="36"/>
  <c r="AQ28" i="36" s="1"/>
  <c r="AP27" i="36"/>
  <c r="AQ27" i="36" s="1"/>
  <c r="AP26" i="36"/>
  <c r="AQ26" i="36" s="1"/>
  <c r="AP25" i="36"/>
  <c r="AQ25" i="36" s="1"/>
  <c r="AP24" i="36"/>
  <c r="AQ24" i="36" s="1"/>
  <c r="AP23" i="36"/>
  <c r="AQ23" i="36" s="1"/>
  <c r="AP22" i="36"/>
  <c r="AQ22" i="36" s="1"/>
  <c r="AP21" i="36"/>
  <c r="AQ21" i="36" s="1"/>
  <c r="AP20" i="36"/>
  <c r="AQ20" i="36" s="1"/>
  <c r="AQ19" i="36"/>
  <c r="AP19" i="36"/>
  <c r="AP18" i="36"/>
  <c r="AQ18" i="36" s="1"/>
  <c r="AP17" i="36"/>
  <c r="AQ17" i="36" s="1"/>
  <c r="AN16" i="36"/>
  <c r="AP16" i="36" s="1"/>
  <c r="AQ16" i="36" s="1"/>
  <c r="AP39" i="37"/>
  <c r="AQ39" i="37" s="1"/>
  <c r="AP38" i="37"/>
  <c r="AQ38" i="37" s="1"/>
  <c r="AP37" i="37"/>
  <c r="AQ37" i="37" s="1"/>
  <c r="AP36" i="37"/>
  <c r="AQ36" i="37" s="1"/>
  <c r="AP35" i="37"/>
  <c r="AQ35" i="37" s="1"/>
  <c r="AP34" i="37"/>
  <c r="AQ34" i="37" s="1"/>
  <c r="AP33" i="37"/>
  <c r="AQ33" i="37" s="1"/>
  <c r="AP32" i="37"/>
  <c r="AQ32" i="37" s="1"/>
  <c r="AP31" i="37"/>
  <c r="AQ31" i="37" s="1"/>
  <c r="AP30" i="37"/>
  <c r="AQ30" i="37" s="1"/>
  <c r="AP29" i="37"/>
  <c r="AQ29" i="37" s="1"/>
  <c r="AP28" i="37"/>
  <c r="AQ28" i="37" s="1"/>
  <c r="AP27" i="37"/>
  <c r="AQ27" i="37" s="1"/>
  <c r="AP26" i="37"/>
  <c r="AQ26" i="37" s="1"/>
  <c r="AP25" i="37"/>
  <c r="AQ25" i="37" s="1"/>
  <c r="AP24" i="37"/>
  <c r="AQ24" i="37" s="1"/>
  <c r="AP23" i="37"/>
  <c r="AQ23" i="37" s="1"/>
  <c r="AP22" i="37"/>
  <c r="AQ22" i="37" s="1"/>
  <c r="AP21" i="37"/>
  <c r="AQ21" i="37" s="1"/>
  <c r="AP20" i="37"/>
  <c r="AQ20" i="37" s="1"/>
  <c r="AP19" i="37"/>
  <c r="AQ19" i="37" s="1"/>
  <c r="AP18" i="37"/>
  <c r="AQ18" i="37" s="1"/>
  <c r="AP17" i="37"/>
  <c r="AQ17" i="37" s="1"/>
  <c r="AP39" i="38"/>
  <c r="AQ39" i="38" s="1"/>
  <c r="AP38" i="38"/>
  <c r="AQ38" i="38" s="1"/>
  <c r="AP37" i="38"/>
  <c r="AQ37" i="38" s="1"/>
  <c r="AP36" i="38"/>
  <c r="AQ36" i="38" s="1"/>
  <c r="AP35" i="38"/>
  <c r="AQ35" i="38" s="1"/>
  <c r="AP34" i="38"/>
  <c r="AQ34" i="38" s="1"/>
  <c r="AP33" i="38"/>
  <c r="AQ33" i="38" s="1"/>
  <c r="AP32" i="38"/>
  <c r="AQ32" i="38" s="1"/>
  <c r="AP31" i="38"/>
  <c r="AQ31" i="38" s="1"/>
  <c r="AP30" i="38"/>
  <c r="AQ30" i="38" s="1"/>
  <c r="AP29" i="38"/>
  <c r="AQ29" i="38" s="1"/>
  <c r="AP28" i="38"/>
  <c r="AQ28" i="38" s="1"/>
  <c r="AP27" i="38"/>
  <c r="AQ27" i="38" s="1"/>
  <c r="AP26" i="38"/>
  <c r="AQ26" i="38" s="1"/>
  <c r="AP25" i="38"/>
  <c r="AQ25" i="38" s="1"/>
  <c r="AP24" i="38"/>
  <c r="AQ24" i="38" s="1"/>
  <c r="AP23" i="38"/>
  <c r="AQ23" i="38" s="1"/>
  <c r="AQ22" i="38"/>
  <c r="AP22" i="38"/>
  <c r="AP21" i="38"/>
  <c r="AQ21" i="38" s="1"/>
  <c r="AP20" i="38"/>
  <c r="AQ20" i="38" s="1"/>
  <c r="AP19" i="38"/>
  <c r="AQ19" i="38" s="1"/>
  <c r="AP18" i="38"/>
  <c r="AQ18" i="38" s="1"/>
  <c r="AP17" i="38"/>
  <c r="AQ17" i="38" s="1"/>
  <c r="AP39" i="39"/>
  <c r="AQ39" i="39" s="1"/>
  <c r="AP38" i="39"/>
  <c r="AQ38" i="39" s="1"/>
  <c r="AP37" i="39"/>
  <c r="AQ37" i="39" s="1"/>
  <c r="AP36" i="39"/>
  <c r="AQ36" i="39" s="1"/>
  <c r="AP35" i="39"/>
  <c r="AQ35" i="39" s="1"/>
  <c r="AP34" i="39"/>
  <c r="AQ34" i="39" s="1"/>
  <c r="AP33" i="39"/>
  <c r="AQ33" i="39" s="1"/>
  <c r="AP32" i="39"/>
  <c r="AQ32" i="39" s="1"/>
  <c r="AP31" i="39"/>
  <c r="AQ31" i="39" s="1"/>
  <c r="AP30" i="39"/>
  <c r="AQ30" i="39" s="1"/>
  <c r="AP29" i="39"/>
  <c r="AQ29" i="39" s="1"/>
  <c r="AP28" i="39"/>
  <c r="AQ28" i="39" s="1"/>
  <c r="AP27" i="39"/>
  <c r="AQ27" i="39" s="1"/>
  <c r="AP26" i="39"/>
  <c r="AQ26" i="39" s="1"/>
  <c r="AP25" i="39"/>
  <c r="AQ25" i="39" s="1"/>
  <c r="AP24" i="39"/>
  <c r="AQ24" i="39" s="1"/>
  <c r="AP23" i="39"/>
  <c r="AQ23" i="39" s="1"/>
  <c r="AP22" i="39"/>
  <c r="AQ22" i="39" s="1"/>
  <c r="AP21" i="39"/>
  <c r="AQ21" i="39" s="1"/>
  <c r="AP20" i="39"/>
  <c r="AQ20" i="39" s="1"/>
  <c r="AP19" i="39"/>
  <c r="AQ19" i="39" s="1"/>
  <c r="AP18" i="39"/>
  <c r="AQ18" i="39" s="1"/>
  <c r="AP17" i="39"/>
  <c r="AQ17" i="39" s="1"/>
  <c r="AN16" i="39"/>
  <c r="AP16" i="39" s="1"/>
  <c r="AQ16" i="39" s="1"/>
  <c r="AP39" i="40"/>
  <c r="AQ39" i="40" s="1"/>
  <c r="AQ38" i="40"/>
  <c r="AP38" i="40"/>
  <c r="AP37" i="40"/>
  <c r="AQ37" i="40" s="1"/>
  <c r="AP36" i="40"/>
  <c r="AQ36" i="40" s="1"/>
  <c r="AP35" i="40"/>
  <c r="AQ35" i="40" s="1"/>
  <c r="AP34" i="40"/>
  <c r="AQ34" i="40" s="1"/>
  <c r="AP33" i="40"/>
  <c r="AQ33" i="40" s="1"/>
  <c r="AP32" i="40"/>
  <c r="AQ32" i="40" s="1"/>
  <c r="AP31" i="40"/>
  <c r="AQ31" i="40" s="1"/>
  <c r="AP30" i="40"/>
  <c r="AQ30" i="40" s="1"/>
  <c r="AP29" i="40"/>
  <c r="AQ29" i="40" s="1"/>
  <c r="AP28" i="40"/>
  <c r="AQ28" i="40" s="1"/>
  <c r="AP27" i="40"/>
  <c r="AQ27" i="40" s="1"/>
  <c r="AP26" i="40"/>
  <c r="AQ26" i="40" s="1"/>
  <c r="AP25" i="40"/>
  <c r="AQ25" i="40" s="1"/>
  <c r="AP24" i="40"/>
  <c r="AQ24" i="40" s="1"/>
  <c r="AP23" i="40"/>
  <c r="AQ23" i="40" s="1"/>
  <c r="AP22" i="40"/>
  <c r="AQ22" i="40" s="1"/>
  <c r="AP21" i="40"/>
  <c r="AQ21" i="40" s="1"/>
  <c r="AP20" i="40"/>
  <c r="AQ20" i="40" s="1"/>
  <c r="AP19" i="40"/>
  <c r="AQ19" i="40" s="1"/>
  <c r="AP18" i="40"/>
  <c r="AQ18" i="40" s="1"/>
  <c r="AP17" i="40"/>
  <c r="AQ17" i="40" s="1"/>
  <c r="AN16" i="40"/>
  <c r="AP16" i="40" s="1"/>
  <c r="AQ16" i="40" s="1"/>
  <c r="AP39" i="41"/>
  <c r="AQ39" i="41" s="1"/>
  <c r="AP38" i="41"/>
  <c r="AQ38" i="41" s="1"/>
  <c r="AP37" i="41"/>
  <c r="AQ37" i="41" s="1"/>
  <c r="AP36" i="41"/>
  <c r="AQ36" i="41" s="1"/>
  <c r="AP35" i="41"/>
  <c r="AQ35" i="41" s="1"/>
  <c r="AP34" i="41"/>
  <c r="AQ34" i="41" s="1"/>
  <c r="AP33" i="41"/>
  <c r="AQ33" i="41" s="1"/>
  <c r="AP32" i="41"/>
  <c r="AQ32" i="41" s="1"/>
  <c r="AP31" i="41"/>
  <c r="AQ31" i="41" s="1"/>
  <c r="AP30" i="41"/>
  <c r="AQ30" i="41" s="1"/>
  <c r="AP29" i="41"/>
  <c r="AQ29" i="41" s="1"/>
  <c r="AP28" i="41"/>
  <c r="AQ28" i="41" s="1"/>
  <c r="AP27" i="41"/>
  <c r="AQ27" i="41" s="1"/>
  <c r="AP26" i="41"/>
  <c r="AQ26" i="41" s="1"/>
  <c r="AP25" i="41"/>
  <c r="AQ25" i="41" s="1"/>
  <c r="AP24" i="41"/>
  <c r="AQ24" i="41" s="1"/>
  <c r="AP23" i="41"/>
  <c r="AQ23" i="41" s="1"/>
  <c r="AP22" i="41"/>
  <c r="AQ22" i="41" s="1"/>
  <c r="AP21" i="41"/>
  <c r="AQ21" i="41" s="1"/>
  <c r="AP20" i="41"/>
  <c r="AQ20" i="41" s="1"/>
  <c r="AP19" i="41"/>
  <c r="AQ19" i="41" s="1"/>
  <c r="AP18" i="41"/>
  <c r="AQ18" i="41" s="1"/>
  <c r="AP17" i="41"/>
  <c r="AQ17" i="41" s="1"/>
  <c r="AN16" i="41"/>
  <c r="AP16" i="41" s="1"/>
  <c r="AQ16" i="41" s="1"/>
  <c r="AP39" i="51"/>
  <c r="AQ39" i="51" s="1"/>
  <c r="AP38" i="51"/>
  <c r="AQ38" i="51" s="1"/>
  <c r="AP37" i="51"/>
  <c r="AQ37" i="51" s="1"/>
  <c r="AP36" i="51"/>
  <c r="AQ36" i="51" s="1"/>
  <c r="AP35" i="51"/>
  <c r="AQ35" i="51" s="1"/>
  <c r="AP34" i="51"/>
  <c r="AQ34" i="51" s="1"/>
  <c r="AP33" i="51"/>
  <c r="AQ33" i="51" s="1"/>
  <c r="AP32" i="51"/>
  <c r="AQ32" i="51" s="1"/>
  <c r="AP31" i="51"/>
  <c r="AQ31" i="51" s="1"/>
  <c r="AP30" i="51"/>
  <c r="AQ30" i="51" s="1"/>
  <c r="AP29" i="51"/>
  <c r="AQ29" i="51" s="1"/>
  <c r="AP28" i="51"/>
  <c r="AQ28" i="51" s="1"/>
  <c r="AP27" i="51"/>
  <c r="AQ27" i="51" s="1"/>
  <c r="AP26" i="51"/>
  <c r="AQ26" i="51" s="1"/>
  <c r="AP25" i="51"/>
  <c r="AQ25" i="51" s="1"/>
  <c r="AP24" i="51"/>
  <c r="AQ24" i="51" s="1"/>
  <c r="AP23" i="51"/>
  <c r="AQ23" i="51" s="1"/>
  <c r="AP22" i="51"/>
  <c r="AQ22" i="51" s="1"/>
  <c r="AP21" i="51"/>
  <c r="AQ21" i="51" s="1"/>
  <c r="AP20" i="51"/>
  <c r="AQ20" i="51" s="1"/>
  <c r="AP19" i="51"/>
  <c r="AQ19" i="51" s="1"/>
  <c r="AP18" i="51"/>
  <c r="AQ18" i="51" s="1"/>
  <c r="AP17" i="51"/>
  <c r="AQ17" i="51" s="1"/>
  <c r="AN16" i="51"/>
  <c r="AP16" i="51" s="1"/>
  <c r="AQ16" i="51" s="1"/>
  <c r="AP39" i="52"/>
  <c r="AQ39" i="52" s="1"/>
  <c r="AP38" i="52"/>
  <c r="AQ38" i="52" s="1"/>
  <c r="AP37" i="52"/>
  <c r="AQ37" i="52" s="1"/>
  <c r="AP36" i="52"/>
  <c r="AQ36" i="52" s="1"/>
  <c r="AP35" i="52"/>
  <c r="AQ35" i="52" s="1"/>
  <c r="AP34" i="52"/>
  <c r="AQ34" i="52" s="1"/>
  <c r="AP33" i="52"/>
  <c r="AQ33" i="52" s="1"/>
  <c r="AP32" i="52"/>
  <c r="AQ32" i="52" s="1"/>
  <c r="AP31" i="52"/>
  <c r="AQ31" i="52" s="1"/>
  <c r="AP30" i="52"/>
  <c r="AQ30" i="52" s="1"/>
  <c r="AP29" i="52"/>
  <c r="AQ29" i="52" s="1"/>
  <c r="AP28" i="52"/>
  <c r="AQ28" i="52" s="1"/>
  <c r="AP27" i="52"/>
  <c r="AQ27" i="52" s="1"/>
  <c r="AP26" i="52"/>
  <c r="AQ26" i="52" s="1"/>
  <c r="AP25" i="52"/>
  <c r="AQ25" i="52" s="1"/>
  <c r="AP24" i="52"/>
  <c r="AQ24" i="52" s="1"/>
  <c r="AP23" i="52"/>
  <c r="AQ23" i="52" s="1"/>
  <c r="AP22" i="52"/>
  <c r="AQ22" i="52" s="1"/>
  <c r="AP21" i="52"/>
  <c r="AQ21" i="52" s="1"/>
  <c r="AP20" i="52"/>
  <c r="AQ20" i="52" s="1"/>
  <c r="AP19" i="52"/>
  <c r="AQ19" i="52" s="1"/>
  <c r="AP18" i="52"/>
  <c r="AQ18" i="52" s="1"/>
  <c r="AP17" i="52"/>
  <c r="AQ17" i="52" s="1"/>
  <c r="AP16" i="52"/>
  <c r="AQ16" i="52" s="1"/>
  <c r="AN15" i="52"/>
  <c r="AP15" i="52" s="1"/>
  <c r="AQ15" i="52" s="1"/>
  <c r="AP39" i="28"/>
  <c r="AQ39" i="28" s="1"/>
  <c r="AP38" i="28"/>
  <c r="AQ38" i="28" s="1"/>
  <c r="AP37" i="28"/>
  <c r="AQ37" i="28" s="1"/>
  <c r="AP36" i="28"/>
  <c r="AQ36" i="28" s="1"/>
  <c r="AP35" i="28"/>
  <c r="AQ35" i="28" s="1"/>
  <c r="AP34" i="28"/>
  <c r="AQ34" i="28" s="1"/>
  <c r="AP33" i="28"/>
  <c r="AQ33" i="28" s="1"/>
  <c r="AP32" i="28"/>
  <c r="AQ32" i="28" s="1"/>
  <c r="AP31" i="28"/>
  <c r="AQ31" i="28" s="1"/>
  <c r="AP30" i="28"/>
  <c r="AQ30" i="28" s="1"/>
  <c r="AP29" i="28"/>
  <c r="AQ29" i="28" s="1"/>
  <c r="AP28" i="28"/>
  <c r="AQ28" i="28" s="1"/>
  <c r="AP27" i="28"/>
  <c r="AQ27" i="28" s="1"/>
  <c r="AP26" i="28"/>
  <c r="AQ26" i="28" s="1"/>
  <c r="AP25" i="28"/>
  <c r="AQ25" i="28" s="1"/>
  <c r="AP24" i="28"/>
  <c r="AQ24" i="28" s="1"/>
  <c r="AP23" i="28"/>
  <c r="AQ23" i="28" s="1"/>
  <c r="AP22" i="28"/>
  <c r="AQ22" i="28" s="1"/>
  <c r="AP21" i="28"/>
  <c r="AQ21" i="28" s="1"/>
  <c r="AP20" i="28"/>
  <c r="AQ20" i="28" s="1"/>
  <c r="AP19" i="28"/>
  <c r="AQ19" i="28" s="1"/>
  <c r="AP18" i="28"/>
  <c r="AQ18" i="28" s="1"/>
  <c r="AP17" i="28"/>
  <c r="AQ17" i="28" s="1"/>
  <c r="J6" i="60"/>
  <c r="J74" i="60" s="1"/>
  <c r="N38" i="2"/>
  <c r="J45" i="1"/>
  <c r="F45" i="1"/>
  <c r="L45" i="1"/>
  <c r="N45" i="1" s="1"/>
  <c r="P45" i="1"/>
  <c r="N34" i="2"/>
  <c r="N35" i="2"/>
  <c r="N33" i="2"/>
  <c r="N54" i="2"/>
  <c r="N61" i="2"/>
  <c r="J11" i="60" l="1"/>
  <c r="L11" i="60" s="1"/>
  <c r="M11" i="60" s="1"/>
  <c r="J19" i="60"/>
  <c r="J35" i="60"/>
  <c r="J67" i="60"/>
  <c r="J75" i="60"/>
  <c r="J27" i="60"/>
  <c r="J43" i="60"/>
  <c r="J51" i="60"/>
  <c r="J59" i="60"/>
  <c r="AQ37" i="4"/>
  <c r="AP37" i="11"/>
  <c r="AP37" i="8"/>
  <c r="N71" i="5"/>
  <c r="AQ40" i="5"/>
  <c r="AN37" i="13"/>
  <c r="AP37" i="7"/>
  <c r="AN37" i="11"/>
  <c r="AP37" i="4"/>
  <c r="AQ38" i="57"/>
  <c r="AN37" i="8"/>
  <c r="AN37" i="7"/>
  <c r="AP37" i="13"/>
  <c r="AN37" i="4"/>
  <c r="AP38" i="57"/>
  <c r="AN38" i="57"/>
  <c r="AQ39" i="6"/>
  <c r="AN39" i="6"/>
  <c r="AP39" i="6"/>
  <c r="AN40" i="5"/>
  <c r="AP40" i="5"/>
  <c r="J12" i="60"/>
  <c r="J20" i="60"/>
  <c r="L20" i="60" s="1"/>
  <c r="M20" i="60" s="1"/>
  <c r="J28" i="60"/>
  <c r="J36" i="60"/>
  <c r="J44" i="60"/>
  <c r="L44" i="60" s="1"/>
  <c r="M44" i="60" s="1"/>
  <c r="J52" i="60"/>
  <c r="J60" i="60"/>
  <c r="J68" i="60"/>
  <c r="J13" i="60"/>
  <c r="L13" i="60" s="1"/>
  <c r="M13" i="60" s="1"/>
  <c r="J21" i="60"/>
  <c r="J29" i="60"/>
  <c r="L29" i="60" s="1"/>
  <c r="M29" i="60" s="1"/>
  <c r="J37" i="60"/>
  <c r="J45" i="60"/>
  <c r="J53" i="60"/>
  <c r="J61" i="60"/>
  <c r="J69" i="60"/>
  <c r="J14" i="60"/>
  <c r="L14" i="60" s="1"/>
  <c r="M14" i="60" s="1"/>
  <c r="J22" i="60"/>
  <c r="J30" i="60"/>
  <c r="J38" i="60"/>
  <c r="L38" i="60" s="1"/>
  <c r="M38" i="60" s="1"/>
  <c r="J46" i="60"/>
  <c r="J54" i="60"/>
  <c r="J62" i="60"/>
  <c r="J70" i="60"/>
  <c r="J15" i="60"/>
  <c r="J23" i="60"/>
  <c r="L23" i="60" s="1"/>
  <c r="M23" i="60" s="1"/>
  <c r="J31" i="60"/>
  <c r="J39" i="60"/>
  <c r="J47" i="60"/>
  <c r="L47" i="60" s="1"/>
  <c r="M47" i="60" s="1"/>
  <c r="J55" i="60"/>
  <c r="J63" i="60"/>
  <c r="J71" i="60"/>
  <c r="J16" i="60"/>
  <c r="L16" i="60" s="1"/>
  <c r="M16" i="60" s="1"/>
  <c r="J24" i="60"/>
  <c r="J32" i="60"/>
  <c r="L32" i="60" s="1"/>
  <c r="M32" i="60" s="1"/>
  <c r="J40" i="60"/>
  <c r="J48" i="60"/>
  <c r="J56" i="60"/>
  <c r="J64" i="60"/>
  <c r="J72" i="60"/>
  <c r="J9" i="60"/>
  <c r="J17" i="60"/>
  <c r="L17" i="60" s="1"/>
  <c r="M17" i="60" s="1"/>
  <c r="J25" i="60"/>
  <c r="J33" i="60"/>
  <c r="J41" i="60"/>
  <c r="L41" i="60" s="1"/>
  <c r="M41" i="60" s="1"/>
  <c r="J49" i="60"/>
  <c r="J57" i="60"/>
  <c r="J65" i="60"/>
  <c r="J73" i="60"/>
  <c r="J10" i="60"/>
  <c r="L10" i="60" s="1"/>
  <c r="M10" i="60" s="1"/>
  <c r="J18" i="60"/>
  <c r="L18" i="60" s="1"/>
  <c r="M18" i="60" s="1"/>
  <c r="J26" i="60"/>
  <c r="L26" i="60" s="1"/>
  <c r="M26" i="60" s="1"/>
  <c r="J34" i="60"/>
  <c r="J42" i="60"/>
  <c r="J50" i="60"/>
  <c r="L50" i="60" s="1"/>
  <c r="M50" i="60" s="1"/>
  <c r="J58" i="60"/>
  <c r="J66" i="60"/>
  <c r="L12" i="60"/>
  <c r="M12" i="60" s="1"/>
  <c r="L19" i="60"/>
  <c r="M19" i="60" s="1"/>
  <c r="L35" i="60"/>
  <c r="M35" i="60" s="1"/>
  <c r="J76" i="60" l="1"/>
  <c r="L15" i="60"/>
  <c r="M15" i="60" s="1"/>
  <c r="L53" i="60"/>
  <c r="M53" i="60" s="1"/>
  <c r="L21" i="60"/>
  <c r="M21" i="60" s="1"/>
  <c r="L22" i="60"/>
  <c r="M22" i="60" s="1"/>
  <c r="L56" i="60" l="1"/>
  <c r="M56" i="60" s="1"/>
  <c r="L25" i="60"/>
  <c r="M25" i="60" s="1"/>
  <c r="L24" i="60"/>
  <c r="M24" i="60" s="1"/>
  <c r="L27" i="60" l="1"/>
  <c r="M27" i="60" s="1"/>
  <c r="L28" i="60"/>
  <c r="M28" i="60" s="1"/>
  <c r="L59" i="60"/>
  <c r="M59" i="60" s="1"/>
  <c r="L62" i="60" l="1"/>
  <c r="M62" i="60" s="1"/>
  <c r="L31" i="60"/>
  <c r="M31" i="60" s="1"/>
  <c r="L30" i="60"/>
  <c r="M30" i="60" s="1"/>
  <c r="L33" i="60" l="1"/>
  <c r="M33" i="60" s="1"/>
  <c r="L34" i="60"/>
  <c r="M34" i="60" s="1"/>
  <c r="L65" i="60"/>
  <c r="M65" i="60" s="1"/>
  <c r="L36" i="60" l="1"/>
  <c r="M36" i="60" s="1"/>
  <c r="L68" i="60"/>
  <c r="M68" i="60" s="1"/>
  <c r="L37" i="60"/>
  <c r="M37" i="60" s="1"/>
  <c r="L39" i="60" l="1"/>
  <c r="M39" i="60" s="1"/>
  <c r="L40" i="60"/>
  <c r="M40" i="60" s="1"/>
  <c r="L71" i="60"/>
  <c r="M71" i="60" s="1"/>
  <c r="L42" i="60" l="1"/>
  <c r="M42" i="60" s="1"/>
  <c r="L74" i="60"/>
  <c r="M74" i="60" s="1"/>
  <c r="L43" i="60"/>
  <c r="M43" i="60" s="1"/>
  <c r="L46" i="60" l="1"/>
  <c r="L45" i="60"/>
  <c r="M45" i="60" s="1"/>
  <c r="M46" i="60" l="1"/>
  <c r="L48" i="60"/>
  <c r="M48" i="60" s="1"/>
  <c r="L49" i="60"/>
  <c r="M49" i="60" s="1"/>
  <c r="L52" i="60" l="1"/>
  <c r="M52" i="60" s="1"/>
  <c r="L51" i="60"/>
  <c r="M51" i="60" s="1"/>
  <c r="L55" i="60" l="1"/>
  <c r="M55" i="60" s="1"/>
  <c r="L54" i="60"/>
  <c r="M54" i="60" s="1"/>
  <c r="L58" i="60" l="1"/>
  <c r="M58" i="60" s="1"/>
  <c r="L57" i="60"/>
  <c r="M57" i="60" s="1"/>
  <c r="L61" i="60" l="1"/>
  <c r="M61" i="60" s="1"/>
  <c r="L60" i="60"/>
  <c r="M60" i="60" s="1"/>
  <c r="L64" i="60" l="1"/>
  <c r="M64" i="60" s="1"/>
  <c r="L63" i="60"/>
  <c r="M63" i="60" s="1"/>
  <c r="L66" i="60" l="1"/>
  <c r="M66" i="60" s="1"/>
  <c r="L67" i="60"/>
  <c r="M67" i="60" s="1"/>
  <c r="L70" i="60" l="1"/>
  <c r="M70" i="60" s="1"/>
  <c r="L69" i="60"/>
  <c r="M69" i="60" s="1"/>
  <c r="L73" i="60" l="1"/>
  <c r="M73" i="60" s="1"/>
  <c r="L72" i="60"/>
  <c r="M72" i="60" s="1"/>
  <c r="L75" i="60" l="1"/>
  <c r="M75" i="60" l="1"/>
  <c r="M76" i="60" s="1"/>
  <c r="L76" i="60"/>
  <c r="N29" i="57"/>
  <c r="N28" i="57"/>
  <c r="N27" i="57"/>
  <c r="N26" i="57"/>
  <c r="N25" i="57"/>
  <c r="F6" i="56"/>
  <c r="N15" i="57"/>
  <c r="F27" i="56"/>
  <c r="F24" i="56"/>
  <c r="F23" i="56"/>
  <c r="F22" i="56"/>
  <c r="F14" i="56"/>
  <c r="T7" i="5"/>
  <c r="N32" i="5"/>
  <c r="P33" i="5"/>
  <c r="T3" i="5" s="1"/>
  <c r="L33" i="5"/>
  <c r="L37" i="5" s="1"/>
  <c r="J33" i="5"/>
  <c r="F33" i="5"/>
  <c r="A4" i="65"/>
  <c r="A5" i="65" s="1"/>
  <c r="A6" i="65" s="1"/>
  <c r="A7" i="65" s="1"/>
  <c r="A8" i="65" s="1"/>
  <c r="A9" i="65" s="1"/>
  <c r="A10" i="65" s="1"/>
  <c r="A11" i="65" s="1"/>
  <c r="A12" i="65" s="1"/>
  <c r="A13" i="65" s="1"/>
  <c r="A14" i="65" s="1"/>
  <c r="A15" i="65" s="1"/>
  <c r="A16" i="65" s="1"/>
  <c r="A17" i="65" s="1"/>
  <c r="A18" i="65" s="1"/>
  <c r="A19" i="65" s="1"/>
  <c r="A20" i="65" s="1"/>
  <c r="A21" i="65" s="1"/>
  <c r="A22" i="65" s="1"/>
  <c r="A23" i="65" s="1"/>
  <c r="F9" i="20"/>
  <c r="F8" i="20"/>
  <c r="J18" i="24"/>
  <c r="F37" i="5" l="1"/>
  <c r="H37" i="5"/>
  <c r="J37" i="5"/>
  <c r="P37" i="5"/>
  <c r="A24" i="65"/>
  <c r="A25" i="65" s="1"/>
  <c r="A26" i="65" s="1"/>
  <c r="A27" i="65" s="1"/>
  <c r="A28" i="65" s="1"/>
  <c r="A29" i="65" s="1"/>
  <c r="A30" i="65" s="1"/>
  <c r="A31" i="65" s="1"/>
  <c r="A32" i="65" s="1"/>
  <c r="A33" i="65" s="1"/>
  <c r="A34" i="65" s="1"/>
  <c r="A35" i="65" s="1"/>
  <c r="A36" i="65" s="1"/>
  <c r="A37" i="65" s="1"/>
  <c r="A38" i="65" s="1"/>
  <c r="A39" i="65" s="1"/>
  <c r="A40" i="65" s="1"/>
  <c r="A41" i="65" s="1"/>
  <c r="A42" i="65" s="1"/>
  <c r="A43" i="65" s="1"/>
  <c r="A44" i="65" s="1"/>
  <c r="A45" i="65" s="1"/>
  <c r="P50" i="2"/>
  <c r="P56" i="2"/>
  <c r="P66" i="2"/>
  <c r="P32" i="29"/>
  <c r="L32" i="29"/>
  <c r="J32" i="29"/>
  <c r="H32" i="29"/>
  <c r="F32" i="29"/>
  <c r="P31" i="29"/>
  <c r="L31" i="29"/>
  <c r="J31" i="29"/>
  <c r="H31" i="29"/>
  <c r="F31" i="29"/>
  <c r="P32" i="30"/>
  <c r="L32" i="30"/>
  <c r="J32" i="30"/>
  <c r="H32" i="30"/>
  <c r="F32" i="30"/>
  <c r="P31" i="30"/>
  <c r="L31" i="30"/>
  <c r="J31" i="30"/>
  <c r="H31" i="30"/>
  <c r="F31" i="30"/>
  <c r="P32" i="31"/>
  <c r="L32" i="31"/>
  <c r="J32" i="31"/>
  <c r="H32" i="31"/>
  <c r="F32" i="31"/>
  <c r="P31" i="31"/>
  <c r="L31" i="31"/>
  <c r="J31" i="31"/>
  <c r="H31" i="31"/>
  <c r="F31" i="31"/>
  <c r="P32" i="50"/>
  <c r="L32" i="50"/>
  <c r="J32" i="50"/>
  <c r="H32" i="50"/>
  <c r="F32" i="50"/>
  <c r="P31" i="50"/>
  <c r="L31" i="50"/>
  <c r="J31" i="50"/>
  <c r="H31" i="50"/>
  <c r="F31" i="50"/>
  <c r="P32" i="36"/>
  <c r="L32" i="36"/>
  <c r="J32" i="36"/>
  <c r="H32" i="36"/>
  <c r="F32" i="36"/>
  <c r="P31" i="36"/>
  <c r="L31" i="36"/>
  <c r="J31" i="36"/>
  <c r="H31" i="36"/>
  <c r="F31" i="36"/>
  <c r="P32" i="37"/>
  <c r="L32" i="37"/>
  <c r="J32" i="37"/>
  <c r="H32" i="37"/>
  <c r="F32" i="37"/>
  <c r="P31" i="37"/>
  <c r="L31" i="37"/>
  <c r="J31" i="37"/>
  <c r="H31" i="37"/>
  <c r="F31" i="37"/>
  <c r="P32" i="38"/>
  <c r="L32" i="38"/>
  <c r="J32" i="38"/>
  <c r="H32" i="38"/>
  <c r="F32" i="38"/>
  <c r="P31" i="38"/>
  <c r="L31" i="38"/>
  <c r="J31" i="38"/>
  <c r="H31" i="38"/>
  <c r="F31" i="38"/>
  <c r="P32" i="39"/>
  <c r="L32" i="39"/>
  <c r="J32" i="39"/>
  <c r="H32" i="39"/>
  <c r="F32" i="39"/>
  <c r="P31" i="39"/>
  <c r="L31" i="39"/>
  <c r="J31" i="39"/>
  <c r="H31" i="39"/>
  <c r="F31" i="39"/>
  <c r="P32" i="40"/>
  <c r="L32" i="40"/>
  <c r="J32" i="40"/>
  <c r="H32" i="40"/>
  <c r="F32" i="40"/>
  <c r="P31" i="40"/>
  <c r="L31" i="40"/>
  <c r="J31" i="40"/>
  <c r="H31" i="40"/>
  <c r="F31" i="40"/>
  <c r="P32" i="41"/>
  <c r="L32" i="41"/>
  <c r="J32" i="41"/>
  <c r="H32" i="41"/>
  <c r="F32" i="41"/>
  <c r="P31" i="41"/>
  <c r="L31" i="41"/>
  <c r="J31" i="41"/>
  <c r="H31" i="41"/>
  <c r="F31" i="41"/>
  <c r="P32" i="51"/>
  <c r="L32" i="51"/>
  <c r="J32" i="51"/>
  <c r="H32" i="51"/>
  <c r="F32" i="51"/>
  <c r="P31" i="51"/>
  <c r="L31" i="51"/>
  <c r="J31" i="51"/>
  <c r="H31" i="51"/>
  <c r="F31" i="51"/>
  <c r="P31" i="52"/>
  <c r="L31" i="52"/>
  <c r="J31" i="52"/>
  <c r="H31" i="52"/>
  <c r="F31" i="52"/>
  <c r="P30" i="52"/>
  <c r="L30" i="52"/>
  <c r="J30" i="52"/>
  <c r="H30" i="52"/>
  <c r="F30" i="52"/>
  <c r="P32" i="27"/>
  <c r="L32" i="27"/>
  <c r="J32" i="27"/>
  <c r="H32" i="27"/>
  <c r="F32" i="27"/>
  <c r="P31" i="27"/>
  <c r="L31" i="27"/>
  <c r="J31" i="27"/>
  <c r="H31" i="27"/>
  <c r="F31" i="27"/>
  <c r="P32" i="28"/>
  <c r="L32" i="28"/>
  <c r="J32" i="28"/>
  <c r="H32" i="28"/>
  <c r="F32" i="28"/>
  <c r="P31" i="28"/>
  <c r="L31" i="28"/>
  <c r="J31" i="28"/>
  <c r="H31" i="28"/>
  <c r="F31" i="28"/>
  <c r="S37" i="18"/>
  <c r="S36" i="18"/>
  <c r="S35" i="18"/>
  <c r="S34" i="18"/>
  <c r="S33" i="18"/>
  <c r="S32" i="18"/>
  <c r="S31" i="18"/>
  <c r="S30" i="18"/>
  <c r="S27" i="18"/>
  <c r="S26" i="18"/>
  <c r="S25" i="18"/>
  <c r="S24" i="18"/>
  <c r="S23" i="18"/>
  <c r="S22" i="18"/>
  <c r="S21" i="18"/>
  <c r="S20" i="18"/>
  <c r="S19" i="18"/>
  <c r="S18" i="18"/>
  <c r="S14" i="18"/>
  <c r="S13" i="18"/>
  <c r="S11" i="18"/>
  <c r="S12" i="18"/>
  <c r="S10" i="18"/>
  <c r="J29" i="16" l="1"/>
  <c r="J30" i="16" s="1"/>
  <c r="J32" i="16" s="1"/>
  <c r="J19" i="16"/>
  <c r="A4" i="15"/>
  <c r="A4" i="67" s="1"/>
  <c r="A2" i="15"/>
  <c r="A2" i="67" s="1"/>
  <c r="L6" i="62"/>
  <c r="L5" i="62"/>
  <c r="K6" i="62"/>
  <c r="K5" i="62"/>
  <c r="J6" i="62"/>
  <c r="J5" i="62"/>
  <c r="I6" i="62"/>
  <c r="I5" i="62"/>
  <c r="H6" i="62"/>
  <c r="H5" i="62"/>
  <c r="G6" i="62"/>
  <c r="G5" i="62"/>
  <c r="F6" i="62"/>
  <c r="F5" i="62"/>
  <c r="L42" i="62"/>
  <c r="K42" i="62"/>
  <c r="J42" i="62"/>
  <c r="I42" i="62"/>
  <c r="H42" i="62"/>
  <c r="G42" i="62"/>
  <c r="F42" i="62"/>
  <c r="M41" i="62"/>
  <c r="M40" i="62"/>
  <c r="M39" i="62"/>
  <c r="M38" i="62"/>
  <c r="M37" i="62"/>
  <c r="M36" i="62"/>
  <c r="M35" i="62"/>
  <c r="L32" i="62"/>
  <c r="K32" i="62"/>
  <c r="J32" i="62"/>
  <c r="I32" i="62"/>
  <c r="H32" i="62"/>
  <c r="G32" i="62"/>
  <c r="F32" i="62"/>
  <c r="M31" i="62"/>
  <c r="M30" i="62"/>
  <c r="M29" i="62"/>
  <c r="M28" i="62"/>
  <c r="M27" i="62"/>
  <c r="M26" i="62"/>
  <c r="L23" i="62"/>
  <c r="K23" i="62"/>
  <c r="J23" i="62"/>
  <c r="I23" i="62"/>
  <c r="H23" i="62"/>
  <c r="G23" i="62"/>
  <c r="F23" i="62"/>
  <c r="M22" i="62"/>
  <c r="M21" i="62"/>
  <c r="M20" i="62"/>
  <c r="M19" i="62"/>
  <c r="M18" i="62"/>
  <c r="M17" i="62"/>
  <c r="L14" i="62"/>
  <c r="K14" i="62"/>
  <c r="J14" i="62"/>
  <c r="I14" i="62"/>
  <c r="I44" i="62" s="1"/>
  <c r="H14" i="62"/>
  <c r="G14" i="62"/>
  <c r="G44" i="62" s="1"/>
  <c r="F14" i="62"/>
  <c r="M13" i="62"/>
  <c r="M12" i="62"/>
  <c r="M11" i="62"/>
  <c r="M10" i="62"/>
  <c r="M9" i="62"/>
  <c r="M8" i="62"/>
  <c r="J174" i="3"/>
  <c r="H174" i="3"/>
  <c r="F174" i="3"/>
  <c r="J173" i="3"/>
  <c r="H173" i="3"/>
  <c r="F173" i="3"/>
  <c r="J172" i="3"/>
  <c r="H172" i="3"/>
  <c r="F172" i="3"/>
  <c r="J171" i="3"/>
  <c r="H171" i="3"/>
  <c r="F171" i="3"/>
  <c r="J170" i="3"/>
  <c r="H170" i="3"/>
  <c r="F170" i="3"/>
  <c r="J169" i="3"/>
  <c r="H169" i="3"/>
  <c r="F169" i="3"/>
  <c r="J168" i="3"/>
  <c r="H168" i="3"/>
  <c r="F168" i="3"/>
  <c r="J167" i="3"/>
  <c r="H167" i="3"/>
  <c r="F167" i="3"/>
  <c r="J166" i="3"/>
  <c r="H166" i="3"/>
  <c r="F166" i="3"/>
  <c r="J162" i="3"/>
  <c r="H162" i="3"/>
  <c r="F162" i="3"/>
  <c r="J161" i="3"/>
  <c r="H161" i="3"/>
  <c r="F161" i="3"/>
  <c r="J160" i="3"/>
  <c r="H160" i="3"/>
  <c r="F160" i="3"/>
  <c r="J159" i="3"/>
  <c r="H159" i="3"/>
  <c r="F159" i="3"/>
  <c r="J158" i="3"/>
  <c r="H158" i="3"/>
  <c r="F158" i="3"/>
  <c r="J157" i="3"/>
  <c r="H157" i="3"/>
  <c r="F157" i="3"/>
  <c r="J156" i="3"/>
  <c r="H156" i="3"/>
  <c r="F156" i="3"/>
  <c r="J155" i="3"/>
  <c r="H155" i="3"/>
  <c r="F155" i="3"/>
  <c r="J154" i="3"/>
  <c r="H154" i="3"/>
  <c r="F154" i="3"/>
  <c r="J150" i="3"/>
  <c r="H150" i="3"/>
  <c r="F150" i="3"/>
  <c r="J149" i="3"/>
  <c r="H149" i="3"/>
  <c r="F149" i="3"/>
  <c r="J148" i="3"/>
  <c r="H148" i="3"/>
  <c r="F148" i="3"/>
  <c r="J147" i="3"/>
  <c r="H147" i="3"/>
  <c r="F147" i="3"/>
  <c r="J146" i="3"/>
  <c r="H146" i="3"/>
  <c r="F146" i="3"/>
  <c r="J145" i="3"/>
  <c r="H145" i="3"/>
  <c r="F145" i="3"/>
  <c r="J144" i="3"/>
  <c r="H144" i="3"/>
  <c r="F144" i="3"/>
  <c r="J143" i="3"/>
  <c r="H143" i="3"/>
  <c r="F143" i="3"/>
  <c r="J142" i="3"/>
  <c r="H142" i="3"/>
  <c r="F142" i="3"/>
  <c r="J138" i="3"/>
  <c r="H138" i="3"/>
  <c r="F138" i="3"/>
  <c r="J137" i="3"/>
  <c r="H137" i="3"/>
  <c r="F137" i="3"/>
  <c r="J136" i="3"/>
  <c r="H136" i="3"/>
  <c r="F136" i="3"/>
  <c r="J135" i="3"/>
  <c r="H135" i="3"/>
  <c r="F135" i="3"/>
  <c r="J134" i="3"/>
  <c r="H134" i="3"/>
  <c r="F134" i="3"/>
  <c r="J133" i="3"/>
  <c r="H133" i="3"/>
  <c r="F133" i="3"/>
  <c r="J132" i="3"/>
  <c r="H132" i="3"/>
  <c r="F132" i="3"/>
  <c r="J131" i="3"/>
  <c r="H131" i="3"/>
  <c r="F131" i="3"/>
  <c r="J130" i="3"/>
  <c r="H130" i="3"/>
  <c r="F130" i="3"/>
  <c r="J126" i="3"/>
  <c r="H126" i="3"/>
  <c r="F126" i="3"/>
  <c r="J125" i="3"/>
  <c r="H125" i="3"/>
  <c r="F125" i="3"/>
  <c r="J124" i="3"/>
  <c r="H124" i="3"/>
  <c r="F124" i="3"/>
  <c r="J123" i="3"/>
  <c r="H123" i="3"/>
  <c r="F123" i="3"/>
  <c r="J122" i="3"/>
  <c r="H122" i="3"/>
  <c r="F122" i="3"/>
  <c r="J121" i="3"/>
  <c r="H121" i="3"/>
  <c r="F121" i="3"/>
  <c r="J120" i="3"/>
  <c r="H120" i="3"/>
  <c r="F120" i="3"/>
  <c r="J119" i="3"/>
  <c r="H119" i="3"/>
  <c r="F119" i="3"/>
  <c r="J118" i="3"/>
  <c r="H118" i="3"/>
  <c r="F118" i="3"/>
  <c r="J114" i="3"/>
  <c r="H114" i="3"/>
  <c r="F114" i="3"/>
  <c r="J113" i="3"/>
  <c r="H113" i="3"/>
  <c r="F113" i="3"/>
  <c r="J112" i="3"/>
  <c r="H112" i="3"/>
  <c r="F112" i="3"/>
  <c r="J111" i="3"/>
  <c r="H111" i="3"/>
  <c r="F111" i="3"/>
  <c r="J110" i="3"/>
  <c r="H110" i="3"/>
  <c r="F110" i="3"/>
  <c r="J109" i="3"/>
  <c r="H109" i="3"/>
  <c r="F109" i="3"/>
  <c r="J108" i="3"/>
  <c r="H108" i="3"/>
  <c r="F108" i="3"/>
  <c r="J107" i="3"/>
  <c r="H107" i="3"/>
  <c r="F107" i="3"/>
  <c r="J106" i="3"/>
  <c r="H106" i="3"/>
  <c r="F106" i="3"/>
  <c r="J102" i="3"/>
  <c r="H102" i="3"/>
  <c r="F102" i="3"/>
  <c r="J101" i="3"/>
  <c r="H101" i="3"/>
  <c r="F101" i="3"/>
  <c r="J100" i="3"/>
  <c r="H100" i="3"/>
  <c r="F100" i="3"/>
  <c r="J99" i="3"/>
  <c r="H99" i="3"/>
  <c r="F99" i="3"/>
  <c r="J98" i="3"/>
  <c r="H98" i="3"/>
  <c r="F98" i="3"/>
  <c r="J97" i="3"/>
  <c r="H97" i="3"/>
  <c r="F97" i="3"/>
  <c r="J96" i="3"/>
  <c r="H96" i="3"/>
  <c r="F96" i="3"/>
  <c r="J95" i="3"/>
  <c r="H95" i="3"/>
  <c r="F95" i="3"/>
  <c r="J94" i="3"/>
  <c r="H94" i="3"/>
  <c r="F94" i="3"/>
  <c r="J90" i="3"/>
  <c r="H90" i="3"/>
  <c r="F90" i="3"/>
  <c r="J89" i="3"/>
  <c r="H89" i="3"/>
  <c r="F89" i="3"/>
  <c r="J88" i="3"/>
  <c r="H88" i="3"/>
  <c r="F88" i="3"/>
  <c r="J87" i="3"/>
  <c r="H87" i="3"/>
  <c r="F87" i="3"/>
  <c r="J86" i="3"/>
  <c r="H86" i="3"/>
  <c r="F86" i="3"/>
  <c r="J85" i="3"/>
  <c r="H85" i="3"/>
  <c r="F85" i="3"/>
  <c r="J84" i="3"/>
  <c r="H84" i="3"/>
  <c r="F84" i="3"/>
  <c r="J83" i="3"/>
  <c r="H83" i="3"/>
  <c r="F83" i="3"/>
  <c r="J82" i="3"/>
  <c r="H82" i="3"/>
  <c r="F82" i="3"/>
  <c r="J78" i="3"/>
  <c r="H78" i="3"/>
  <c r="F78" i="3"/>
  <c r="J77" i="3"/>
  <c r="H77" i="3"/>
  <c r="F77" i="3"/>
  <c r="J76" i="3"/>
  <c r="H76" i="3"/>
  <c r="F76" i="3"/>
  <c r="J75" i="3"/>
  <c r="H75" i="3"/>
  <c r="F75" i="3"/>
  <c r="J74" i="3"/>
  <c r="H74" i="3"/>
  <c r="F74" i="3"/>
  <c r="J73" i="3"/>
  <c r="H73" i="3"/>
  <c r="F73" i="3"/>
  <c r="J72" i="3"/>
  <c r="H72" i="3"/>
  <c r="F72" i="3"/>
  <c r="H71" i="3"/>
  <c r="F71" i="3"/>
  <c r="J70" i="3"/>
  <c r="H70" i="3"/>
  <c r="F70" i="3"/>
  <c r="J66" i="3"/>
  <c r="H66" i="3"/>
  <c r="J65" i="3"/>
  <c r="H65" i="3"/>
  <c r="J64" i="3"/>
  <c r="H64" i="3"/>
  <c r="J63" i="3"/>
  <c r="H63" i="3"/>
  <c r="J62" i="3"/>
  <c r="H62" i="3"/>
  <c r="F66" i="3"/>
  <c r="F65" i="3"/>
  <c r="F62" i="3"/>
  <c r="F63" i="3"/>
  <c r="F64" i="3"/>
  <c r="J61" i="3"/>
  <c r="H61" i="3"/>
  <c r="F61" i="3"/>
  <c r="J60" i="3"/>
  <c r="H60" i="3"/>
  <c r="F60" i="3"/>
  <c r="J59" i="3"/>
  <c r="J58" i="3"/>
  <c r="H59" i="3"/>
  <c r="H58" i="3"/>
  <c r="F59" i="3"/>
  <c r="F58" i="3"/>
  <c r="J54" i="3"/>
  <c r="H54" i="3"/>
  <c r="F54" i="3"/>
  <c r="J53" i="3"/>
  <c r="H53" i="3"/>
  <c r="F53" i="3"/>
  <c r="J52" i="3"/>
  <c r="H52" i="3"/>
  <c r="F52" i="3"/>
  <c r="J51" i="3"/>
  <c r="H51" i="3"/>
  <c r="F51" i="3"/>
  <c r="J50" i="3"/>
  <c r="H50" i="3"/>
  <c r="F50" i="3"/>
  <c r="J49" i="3"/>
  <c r="H49" i="3"/>
  <c r="F49" i="3"/>
  <c r="J48" i="3"/>
  <c r="H48" i="3"/>
  <c r="F48" i="3"/>
  <c r="J47" i="3"/>
  <c r="J46" i="3"/>
  <c r="H47" i="3"/>
  <c r="H46" i="3"/>
  <c r="F47" i="3"/>
  <c r="F46" i="3"/>
  <c r="J42" i="3"/>
  <c r="H42" i="3"/>
  <c r="F42" i="3"/>
  <c r="J41" i="3"/>
  <c r="H41" i="3"/>
  <c r="F41" i="3"/>
  <c r="J40" i="3"/>
  <c r="H40" i="3"/>
  <c r="F40" i="3"/>
  <c r="J39" i="3"/>
  <c r="H39" i="3"/>
  <c r="F39" i="3"/>
  <c r="J38" i="3"/>
  <c r="H38" i="3"/>
  <c r="F38" i="3"/>
  <c r="J37" i="3"/>
  <c r="H37" i="3"/>
  <c r="F37" i="3"/>
  <c r="J36" i="3"/>
  <c r="H36" i="3"/>
  <c r="F36" i="3"/>
  <c r="J35" i="3"/>
  <c r="J34" i="3"/>
  <c r="H35" i="3"/>
  <c r="H34" i="3"/>
  <c r="F35" i="3"/>
  <c r="F34" i="3"/>
  <c r="J30" i="3"/>
  <c r="H30" i="3"/>
  <c r="F30" i="3"/>
  <c r="J29" i="3"/>
  <c r="H29" i="3"/>
  <c r="F29" i="3"/>
  <c r="J28" i="3"/>
  <c r="H28" i="3"/>
  <c r="F28" i="3"/>
  <c r="J27" i="3"/>
  <c r="H27" i="3"/>
  <c r="F27" i="3"/>
  <c r="J26" i="3"/>
  <c r="H26" i="3"/>
  <c r="F26" i="3"/>
  <c r="J25" i="3"/>
  <c r="H25" i="3"/>
  <c r="F25" i="3"/>
  <c r="J24" i="3"/>
  <c r="H24" i="3"/>
  <c r="F24" i="3"/>
  <c r="J23" i="3"/>
  <c r="J22" i="3"/>
  <c r="H23" i="3"/>
  <c r="F23" i="3"/>
  <c r="F22" i="3"/>
  <c r="J50" i="2"/>
  <c r="J17" i="1" s="1"/>
  <c r="J26" i="2"/>
  <c r="J16" i="1" s="1"/>
  <c r="P6" i="12"/>
  <c r="L6" i="12"/>
  <c r="J6" i="12"/>
  <c r="H6" i="12"/>
  <c r="F6" i="12"/>
  <c r="P5" i="12"/>
  <c r="L5" i="12"/>
  <c r="J5" i="12"/>
  <c r="H5" i="12"/>
  <c r="F5" i="12"/>
  <c r="P6" i="10"/>
  <c r="L6" i="10"/>
  <c r="J6" i="10"/>
  <c r="H6" i="10"/>
  <c r="F6" i="10"/>
  <c r="P5" i="10"/>
  <c r="L5" i="10"/>
  <c r="J5" i="10"/>
  <c r="H5" i="10"/>
  <c r="F5" i="10"/>
  <c r="P6" i="8"/>
  <c r="L6" i="8"/>
  <c r="J6" i="8"/>
  <c r="H6" i="8"/>
  <c r="F6" i="8"/>
  <c r="P5" i="8"/>
  <c r="L5" i="8"/>
  <c r="J5" i="8"/>
  <c r="H5" i="8"/>
  <c r="F5" i="8"/>
  <c r="P6" i="7"/>
  <c r="L6" i="7"/>
  <c r="J6" i="7"/>
  <c r="H6" i="7"/>
  <c r="F6" i="7"/>
  <c r="P5" i="7"/>
  <c r="L5" i="7"/>
  <c r="J5" i="7"/>
  <c r="H5" i="7"/>
  <c r="F5" i="7"/>
  <c r="P6" i="6"/>
  <c r="L6" i="6"/>
  <c r="J6" i="6"/>
  <c r="H6" i="6"/>
  <c r="F6" i="6"/>
  <c r="P5" i="6"/>
  <c r="L5" i="6"/>
  <c r="J5" i="6"/>
  <c r="H5" i="6"/>
  <c r="F5" i="6"/>
  <c r="P6" i="11"/>
  <c r="L6" i="11"/>
  <c r="J6" i="11"/>
  <c r="H6" i="11"/>
  <c r="F6" i="11"/>
  <c r="P5" i="11"/>
  <c r="L5" i="11"/>
  <c r="J5" i="11"/>
  <c r="H5" i="11"/>
  <c r="F5" i="11"/>
  <c r="P12" i="5"/>
  <c r="L12" i="5"/>
  <c r="J12" i="5"/>
  <c r="H12" i="5"/>
  <c r="F12" i="5"/>
  <c r="P11" i="5"/>
  <c r="L11" i="5"/>
  <c r="J11" i="5"/>
  <c r="H11" i="5"/>
  <c r="F11" i="5"/>
  <c r="P6" i="4"/>
  <c r="L6" i="4"/>
  <c r="J6" i="4"/>
  <c r="H6" i="4"/>
  <c r="F6" i="4"/>
  <c r="P5" i="4"/>
  <c r="L5" i="4"/>
  <c r="J5" i="4"/>
  <c r="H5" i="4"/>
  <c r="F5" i="4"/>
  <c r="P6" i="57"/>
  <c r="L6" i="57"/>
  <c r="J6" i="57"/>
  <c r="H6" i="57"/>
  <c r="F6" i="57"/>
  <c r="P5" i="57"/>
  <c r="L5" i="57"/>
  <c r="J5" i="57"/>
  <c r="H5" i="57"/>
  <c r="F5" i="57"/>
  <c r="P6" i="13"/>
  <c r="L6" i="13"/>
  <c r="J6" i="13"/>
  <c r="H6" i="13"/>
  <c r="F6" i="13"/>
  <c r="P5" i="13"/>
  <c r="L5" i="13"/>
  <c r="J5" i="13"/>
  <c r="H5" i="13"/>
  <c r="F5" i="13"/>
  <c r="P14" i="52"/>
  <c r="L14" i="52"/>
  <c r="J14" i="52"/>
  <c r="H14" i="52"/>
  <c r="F14" i="52"/>
  <c r="P13" i="52"/>
  <c r="L13" i="52"/>
  <c r="J13" i="52"/>
  <c r="H13" i="52"/>
  <c r="F13" i="52"/>
  <c r="P15" i="51"/>
  <c r="L15" i="51"/>
  <c r="J15" i="51"/>
  <c r="H15" i="51"/>
  <c r="F15" i="51"/>
  <c r="P14" i="51"/>
  <c r="L14" i="51"/>
  <c r="J14" i="51"/>
  <c r="H14" i="51"/>
  <c r="F14" i="51"/>
  <c r="P15" i="41"/>
  <c r="L15" i="41"/>
  <c r="J15" i="41"/>
  <c r="H15" i="41"/>
  <c r="F15" i="41"/>
  <c r="P14" i="41"/>
  <c r="L14" i="41"/>
  <c r="J14" i="41"/>
  <c r="H14" i="41"/>
  <c r="F14" i="41"/>
  <c r="P15" i="40"/>
  <c r="L15" i="40"/>
  <c r="J15" i="40"/>
  <c r="H15" i="40"/>
  <c r="F15" i="40"/>
  <c r="P14" i="40"/>
  <c r="L14" i="40"/>
  <c r="J14" i="40"/>
  <c r="H14" i="40"/>
  <c r="F14" i="40"/>
  <c r="P15" i="39"/>
  <c r="L15" i="39"/>
  <c r="J15" i="39"/>
  <c r="H15" i="39"/>
  <c r="F15" i="39"/>
  <c r="P14" i="39"/>
  <c r="L14" i="39"/>
  <c r="J14" i="39"/>
  <c r="H14" i="39"/>
  <c r="F14" i="39"/>
  <c r="P15" i="38"/>
  <c r="L15" i="38"/>
  <c r="J15" i="38"/>
  <c r="H15" i="38"/>
  <c r="F15" i="38"/>
  <c r="P14" i="38"/>
  <c r="L14" i="38"/>
  <c r="J14" i="38"/>
  <c r="H14" i="38"/>
  <c r="F14" i="38"/>
  <c r="P15" i="37"/>
  <c r="L15" i="37"/>
  <c r="J15" i="37"/>
  <c r="H15" i="37"/>
  <c r="F15" i="37"/>
  <c r="P14" i="37"/>
  <c r="L14" i="37"/>
  <c r="J14" i="37"/>
  <c r="H14" i="37"/>
  <c r="F14" i="37"/>
  <c r="P15" i="36"/>
  <c r="L15" i="36"/>
  <c r="J15" i="36"/>
  <c r="H15" i="36"/>
  <c r="F15" i="36"/>
  <c r="P14" i="36"/>
  <c r="L14" i="36"/>
  <c r="J14" i="36"/>
  <c r="H14" i="36"/>
  <c r="F14" i="36"/>
  <c r="P15" i="50"/>
  <c r="L15" i="50"/>
  <c r="J15" i="50"/>
  <c r="H15" i="50"/>
  <c r="F15" i="50"/>
  <c r="P14" i="50"/>
  <c r="L14" i="50"/>
  <c r="J14" i="50"/>
  <c r="H14" i="50"/>
  <c r="F14" i="50"/>
  <c r="P15" i="31"/>
  <c r="L15" i="31"/>
  <c r="J15" i="31"/>
  <c r="H15" i="31"/>
  <c r="F15" i="31"/>
  <c r="P14" i="31"/>
  <c r="L14" i="31"/>
  <c r="J14" i="31"/>
  <c r="H14" i="31"/>
  <c r="F14" i="31"/>
  <c r="P15" i="30"/>
  <c r="L15" i="30"/>
  <c r="J15" i="30"/>
  <c r="H15" i="30"/>
  <c r="F15" i="30"/>
  <c r="P14" i="30"/>
  <c r="L14" i="30"/>
  <c r="J14" i="30"/>
  <c r="H14" i="30"/>
  <c r="F14" i="30"/>
  <c r="P15" i="29"/>
  <c r="L15" i="29"/>
  <c r="J15" i="29"/>
  <c r="H15" i="29"/>
  <c r="F15" i="29"/>
  <c r="P14" i="29"/>
  <c r="L14" i="29"/>
  <c r="J14" i="29"/>
  <c r="H14" i="29"/>
  <c r="F14" i="29"/>
  <c r="P15" i="27"/>
  <c r="L15" i="27"/>
  <c r="J15" i="27"/>
  <c r="H15" i="27"/>
  <c r="F15" i="27"/>
  <c r="P14" i="27"/>
  <c r="L14" i="27"/>
  <c r="J14" i="27"/>
  <c r="H14" i="27"/>
  <c r="F14" i="27"/>
  <c r="P15" i="28"/>
  <c r="L15" i="28"/>
  <c r="J15" i="28"/>
  <c r="H15" i="28"/>
  <c r="F15" i="28"/>
  <c r="P14" i="28"/>
  <c r="L14" i="28"/>
  <c r="J14" i="28"/>
  <c r="H14" i="28"/>
  <c r="F14" i="28"/>
  <c r="P7" i="3"/>
  <c r="L7" i="3"/>
  <c r="J7" i="3"/>
  <c r="H7" i="3"/>
  <c r="F7" i="3"/>
  <c r="P6" i="3"/>
  <c r="L6" i="3"/>
  <c r="J6" i="3"/>
  <c r="H6" i="3"/>
  <c r="F6" i="3"/>
  <c r="P7" i="2"/>
  <c r="P6" i="2"/>
  <c r="L7" i="2"/>
  <c r="L6" i="2"/>
  <c r="J7" i="2"/>
  <c r="J6" i="2"/>
  <c r="H7" i="2"/>
  <c r="H6" i="2"/>
  <c r="F7" i="2"/>
  <c r="F6" i="2"/>
  <c r="J18" i="3"/>
  <c r="H18" i="3"/>
  <c r="F18" i="3"/>
  <c r="J17" i="3"/>
  <c r="H17" i="3"/>
  <c r="F17" i="3"/>
  <c r="J16" i="3"/>
  <c r="H16" i="3"/>
  <c r="F16" i="3"/>
  <c r="J15" i="3"/>
  <c r="H15" i="3"/>
  <c r="F15" i="3"/>
  <c r="J14" i="3"/>
  <c r="H14" i="3"/>
  <c r="F14" i="3"/>
  <c r="J13" i="3"/>
  <c r="H13" i="3"/>
  <c r="F13" i="3"/>
  <c r="J12" i="3"/>
  <c r="H12" i="3"/>
  <c r="F12" i="3"/>
  <c r="J11" i="3"/>
  <c r="J10" i="3"/>
  <c r="H11" i="3"/>
  <c r="F11" i="3"/>
  <c r="F10" i="3"/>
  <c r="E47" i="61"/>
  <c r="E46" i="61"/>
  <c r="E45" i="61"/>
  <c r="E44" i="61"/>
  <c r="E43" i="61"/>
  <c r="E42" i="61"/>
  <c r="E36" i="61"/>
  <c r="T37" i="18" s="1"/>
  <c r="E35" i="61"/>
  <c r="T36" i="18" s="1"/>
  <c r="E34" i="61"/>
  <c r="T35" i="18" s="1"/>
  <c r="E33" i="61"/>
  <c r="T34" i="18" s="1"/>
  <c r="E32" i="61"/>
  <c r="T33" i="18" s="1"/>
  <c r="E31" i="61"/>
  <c r="T32" i="18" s="1"/>
  <c r="E30" i="61"/>
  <c r="T31" i="18" s="1"/>
  <c r="E29" i="61"/>
  <c r="T30" i="18" s="1"/>
  <c r="M32" i="62" l="1"/>
  <c r="M14" i="62"/>
  <c r="J44" i="62"/>
  <c r="M42" i="62"/>
  <c r="K44" i="62"/>
  <c r="H44" i="62"/>
  <c r="L44" i="62"/>
  <c r="M23" i="62"/>
  <c r="M44" i="62" s="1"/>
  <c r="F44" i="62"/>
  <c r="E48" i="61"/>
  <c r="E37" i="61"/>
  <c r="E6" i="56"/>
  <c r="L9" i="60"/>
  <c r="M9" i="60" s="1"/>
  <c r="A1" i="15"/>
  <c r="B1" i="62" s="1"/>
  <c r="N60" i="2"/>
  <c r="N13" i="10" l="1"/>
  <c r="F26" i="56" l="1"/>
  <c r="F25" i="56"/>
  <c r="F15" i="56"/>
  <c r="P52" i="57"/>
  <c r="L52" i="57"/>
  <c r="J52" i="57"/>
  <c r="H52" i="57"/>
  <c r="F52" i="57"/>
  <c r="N51" i="57"/>
  <c r="N50" i="57"/>
  <c r="N49" i="57"/>
  <c r="N48" i="57"/>
  <c r="N47" i="57"/>
  <c r="N46" i="57"/>
  <c r="N24" i="57"/>
  <c r="N23" i="57"/>
  <c r="C1" i="60"/>
  <c r="N52" i="57" l="1"/>
  <c r="P31" i="57"/>
  <c r="L31" i="57"/>
  <c r="J31" i="57"/>
  <c r="H31" i="57"/>
  <c r="F31" i="57"/>
  <c r="N30" i="57"/>
  <c r="N22" i="57"/>
  <c r="N21" i="57"/>
  <c r="P16" i="57"/>
  <c r="L16" i="57"/>
  <c r="J16" i="57"/>
  <c r="H16" i="57"/>
  <c r="F16" i="57"/>
  <c r="N13" i="57"/>
  <c r="N9" i="57"/>
  <c r="X27" i="56"/>
  <c r="X26" i="56"/>
  <c r="X25" i="56"/>
  <c r="X24" i="56"/>
  <c r="X23" i="56"/>
  <c r="X22" i="56"/>
  <c r="X9" i="56"/>
  <c r="X8" i="56"/>
  <c r="X6" i="56"/>
  <c r="O162" i="56"/>
  <c r="O161" i="56"/>
  <c r="O160" i="56"/>
  <c r="O159" i="56"/>
  <c r="O8" i="56"/>
  <c r="O6" i="56"/>
  <c r="S153" i="56"/>
  <c r="S152" i="56"/>
  <c r="S151" i="56"/>
  <c r="S149" i="56"/>
  <c r="S148" i="56"/>
  <c r="S150" i="56"/>
  <c r="S14" i="56"/>
  <c r="S9" i="56"/>
  <c r="S8" i="56"/>
  <c r="S6" i="56"/>
  <c r="K27" i="56"/>
  <c r="K26" i="56"/>
  <c r="K25" i="56"/>
  <c r="K24" i="56"/>
  <c r="K9" i="56"/>
  <c r="K8" i="56"/>
  <c r="K6" i="56"/>
  <c r="H27" i="56"/>
  <c r="H26" i="56"/>
  <c r="H25" i="56"/>
  <c r="H24" i="56"/>
  <c r="H23" i="56"/>
  <c r="H22" i="56"/>
  <c r="H9" i="56"/>
  <c r="H8" i="56"/>
  <c r="H6" i="56"/>
  <c r="C181" i="56"/>
  <c r="G116" i="56"/>
  <c r="G115" i="56"/>
  <c r="G114" i="56"/>
  <c r="G113" i="56"/>
  <c r="G112" i="56"/>
  <c r="G111" i="56"/>
  <c r="G9" i="56"/>
  <c r="G8" i="56"/>
  <c r="G6" i="56"/>
  <c r="E98" i="56"/>
  <c r="E97" i="56"/>
  <c r="E96" i="56"/>
  <c r="E95" i="56"/>
  <c r="E94" i="56"/>
  <c r="E93" i="56"/>
  <c r="L33" i="57" l="1"/>
  <c r="J18" i="57"/>
  <c r="F18" i="57"/>
  <c r="H18" i="57"/>
  <c r="P33" i="57"/>
  <c r="F33" i="57"/>
  <c r="F38" i="57" s="1"/>
  <c r="H33" i="57"/>
  <c r="H38" i="57" s="1"/>
  <c r="J33" i="57"/>
  <c r="J38" i="57" s="1"/>
  <c r="P18" i="57"/>
  <c r="F3" i="56"/>
  <c r="L18" i="57"/>
  <c r="L38" i="57" s="1"/>
  <c r="L40" i="57" s="1"/>
  <c r="L43" i="57" s="1"/>
  <c r="N16" i="57"/>
  <c r="N31" i="57"/>
  <c r="E14" i="56"/>
  <c r="E10" i="56"/>
  <c r="P47" i="3"/>
  <c r="P46" i="3"/>
  <c r="P42" i="3"/>
  <c r="P41" i="3"/>
  <c r="P40" i="3"/>
  <c r="P39" i="3"/>
  <c r="C15" i="56"/>
  <c r="AD15" i="56" s="1"/>
  <c r="AC195" i="56"/>
  <c r="AC199" i="56" s="1"/>
  <c r="AB195" i="56"/>
  <c r="AB199" i="56" s="1"/>
  <c r="AA195" i="56"/>
  <c r="AA199" i="56" s="1"/>
  <c r="Z195" i="56"/>
  <c r="Z199" i="56" s="1"/>
  <c r="Y195" i="56"/>
  <c r="Y199" i="56" s="1"/>
  <c r="W195" i="56"/>
  <c r="W199" i="56" s="1"/>
  <c r="V195" i="56"/>
  <c r="V199" i="56" s="1"/>
  <c r="U195" i="56"/>
  <c r="U199" i="56" s="1"/>
  <c r="T195" i="56"/>
  <c r="T199" i="56" s="1"/>
  <c r="R195" i="56"/>
  <c r="R199" i="56" s="1"/>
  <c r="Q195" i="56"/>
  <c r="Q199" i="56" s="1"/>
  <c r="P195" i="56"/>
  <c r="P199" i="56" s="1"/>
  <c r="N195" i="56"/>
  <c r="N199" i="56" s="1"/>
  <c r="M195" i="56"/>
  <c r="M199" i="56" s="1"/>
  <c r="L195" i="56"/>
  <c r="L199" i="56" s="1"/>
  <c r="J195" i="56"/>
  <c r="J199" i="56" s="1"/>
  <c r="I195" i="56"/>
  <c r="I199" i="56" s="1"/>
  <c r="H195" i="56"/>
  <c r="H199" i="56" s="1"/>
  <c r="D195" i="56"/>
  <c r="D199" i="56" s="1"/>
  <c r="AD194" i="56"/>
  <c r="AD193" i="56"/>
  <c r="AD192" i="56"/>
  <c r="AD189" i="56"/>
  <c r="AD188" i="56"/>
  <c r="AD187" i="56"/>
  <c r="AD186" i="56"/>
  <c r="AD185" i="56"/>
  <c r="AD183" i="56"/>
  <c r="AD182" i="56"/>
  <c r="AD181" i="56"/>
  <c r="AC174" i="56"/>
  <c r="AB174" i="56"/>
  <c r="AA174" i="56"/>
  <c r="Z174" i="56"/>
  <c r="Y174" i="56"/>
  <c r="X174" i="56"/>
  <c r="W174" i="56"/>
  <c r="V174" i="56"/>
  <c r="U174" i="56"/>
  <c r="T174" i="56"/>
  <c r="S174" i="56"/>
  <c r="R174" i="56"/>
  <c r="Q174" i="56"/>
  <c r="P174" i="56"/>
  <c r="O174" i="56"/>
  <c r="N174" i="56"/>
  <c r="M174" i="56"/>
  <c r="L174" i="56"/>
  <c r="K174" i="56"/>
  <c r="J174" i="56"/>
  <c r="I174" i="56"/>
  <c r="H174" i="56"/>
  <c r="G174" i="56"/>
  <c r="F174" i="56"/>
  <c r="E174" i="56"/>
  <c r="D174" i="56"/>
  <c r="C174" i="56"/>
  <c r="AD173" i="56"/>
  <c r="AD172" i="56"/>
  <c r="AD171" i="56"/>
  <c r="AD170" i="56"/>
  <c r="AD169" i="56"/>
  <c r="AD168" i="56"/>
  <c r="AC163" i="56"/>
  <c r="AB163" i="56"/>
  <c r="AA163" i="56"/>
  <c r="Z163" i="56"/>
  <c r="Y163" i="56"/>
  <c r="X163" i="56"/>
  <c r="W163" i="56"/>
  <c r="V163" i="56"/>
  <c r="U163" i="56"/>
  <c r="T163" i="56"/>
  <c r="S163" i="56"/>
  <c r="R163" i="56"/>
  <c r="Q163" i="56"/>
  <c r="P163" i="56"/>
  <c r="N163" i="56"/>
  <c r="M163" i="56"/>
  <c r="L163" i="56"/>
  <c r="K163" i="56"/>
  <c r="J163" i="56"/>
  <c r="I163" i="56"/>
  <c r="H163" i="56"/>
  <c r="G163" i="56"/>
  <c r="F163" i="56"/>
  <c r="E163" i="56"/>
  <c r="D163" i="56"/>
  <c r="C163" i="56"/>
  <c r="AD162" i="56"/>
  <c r="O163" i="56"/>
  <c r="AD161" i="56"/>
  <c r="AD160" i="56"/>
  <c r="AD159" i="56"/>
  <c r="AD158" i="56"/>
  <c r="AD157" i="56"/>
  <c r="AC154" i="56"/>
  <c r="AB154" i="56"/>
  <c r="AA154" i="56"/>
  <c r="Z154" i="56"/>
  <c r="Y154" i="56"/>
  <c r="X154" i="56"/>
  <c r="W154" i="56"/>
  <c r="V154" i="56"/>
  <c r="U154" i="56"/>
  <c r="T154" i="56"/>
  <c r="S154" i="56"/>
  <c r="R154" i="56"/>
  <c r="Q154" i="56"/>
  <c r="P154" i="56"/>
  <c r="O154" i="56"/>
  <c r="N154" i="56"/>
  <c r="M154" i="56"/>
  <c r="L154" i="56"/>
  <c r="K154" i="56"/>
  <c r="J154" i="56"/>
  <c r="I154" i="56"/>
  <c r="H154" i="56"/>
  <c r="G154" i="56"/>
  <c r="F154" i="56"/>
  <c r="E154" i="56"/>
  <c r="D154" i="56"/>
  <c r="AC143" i="56"/>
  <c r="AB143" i="56"/>
  <c r="AA143" i="56"/>
  <c r="Z143" i="56"/>
  <c r="Y143" i="56"/>
  <c r="X143" i="56"/>
  <c r="W143" i="56"/>
  <c r="V143" i="56"/>
  <c r="U143" i="56"/>
  <c r="T143" i="56"/>
  <c r="S143" i="56"/>
  <c r="R143" i="56"/>
  <c r="Q143" i="56"/>
  <c r="P143" i="56"/>
  <c r="O143" i="56"/>
  <c r="N143" i="56"/>
  <c r="M143" i="56"/>
  <c r="L143" i="56"/>
  <c r="K143" i="56"/>
  <c r="J143" i="56"/>
  <c r="I143" i="56"/>
  <c r="H143" i="56"/>
  <c r="G143" i="56"/>
  <c r="F143" i="56"/>
  <c r="E143" i="56"/>
  <c r="D143" i="56"/>
  <c r="C143" i="56"/>
  <c r="AD142" i="56"/>
  <c r="AD141" i="56"/>
  <c r="AD140" i="56"/>
  <c r="AD139" i="56"/>
  <c r="AD138" i="56"/>
  <c r="AD137" i="56"/>
  <c r="AC134" i="56"/>
  <c r="AB134" i="56"/>
  <c r="AA134" i="56"/>
  <c r="Z134" i="56"/>
  <c r="Y134" i="56"/>
  <c r="X134" i="56"/>
  <c r="W134" i="56"/>
  <c r="V134" i="56"/>
  <c r="U134" i="56"/>
  <c r="T134" i="56"/>
  <c r="S134" i="56"/>
  <c r="R134" i="56"/>
  <c r="Q134" i="56"/>
  <c r="P134" i="56"/>
  <c r="O134" i="56"/>
  <c r="N134" i="56"/>
  <c r="M134" i="56"/>
  <c r="L134" i="56"/>
  <c r="K134" i="56"/>
  <c r="J134" i="56"/>
  <c r="I134" i="56"/>
  <c r="H134" i="56"/>
  <c r="G134" i="56"/>
  <c r="F134" i="56"/>
  <c r="E134" i="56"/>
  <c r="D134" i="56"/>
  <c r="AC125" i="56"/>
  <c r="AB125" i="56"/>
  <c r="AA125" i="56"/>
  <c r="Z125" i="56"/>
  <c r="Y125" i="56"/>
  <c r="X125" i="56"/>
  <c r="W125" i="56"/>
  <c r="V125" i="56"/>
  <c r="U125" i="56"/>
  <c r="T125" i="56"/>
  <c r="S125" i="56"/>
  <c r="R125" i="56"/>
  <c r="Q125" i="56"/>
  <c r="P125" i="56"/>
  <c r="O125" i="56"/>
  <c r="N125" i="56"/>
  <c r="M125" i="56"/>
  <c r="L125" i="56"/>
  <c r="K125" i="56"/>
  <c r="J125" i="56"/>
  <c r="I125" i="56"/>
  <c r="H125" i="56"/>
  <c r="G125" i="56"/>
  <c r="F125" i="56"/>
  <c r="E125" i="56"/>
  <c r="D125" i="56"/>
  <c r="C125" i="56"/>
  <c r="AD124" i="56"/>
  <c r="AD123" i="56"/>
  <c r="AD122" i="56"/>
  <c r="AD121" i="56"/>
  <c r="AD120" i="56"/>
  <c r="AD119" i="56"/>
  <c r="AC117" i="56"/>
  <c r="AB117" i="56"/>
  <c r="AA117" i="56"/>
  <c r="Z117" i="56"/>
  <c r="Y117" i="56"/>
  <c r="X117" i="56"/>
  <c r="W117" i="56"/>
  <c r="V117" i="56"/>
  <c r="U117" i="56"/>
  <c r="T117" i="56"/>
  <c r="S117" i="56"/>
  <c r="R117" i="56"/>
  <c r="Q117" i="56"/>
  <c r="P117" i="56"/>
  <c r="O117" i="56"/>
  <c r="N117" i="56"/>
  <c r="M117" i="56"/>
  <c r="L117" i="56"/>
  <c r="K117" i="56"/>
  <c r="J117" i="56"/>
  <c r="I117" i="56"/>
  <c r="H117" i="56"/>
  <c r="F117" i="56"/>
  <c r="E117" i="56"/>
  <c r="D117" i="56"/>
  <c r="C117" i="56"/>
  <c r="AD116" i="56"/>
  <c r="AD115" i="56"/>
  <c r="AD114" i="56"/>
  <c r="AD113" i="56"/>
  <c r="G117" i="56"/>
  <c r="AD112" i="56"/>
  <c r="AD111" i="56"/>
  <c r="AC108" i="56"/>
  <c r="AB108" i="56"/>
  <c r="AA108" i="56"/>
  <c r="Z108" i="56"/>
  <c r="Y108" i="56"/>
  <c r="X108" i="56"/>
  <c r="W108" i="56"/>
  <c r="V108" i="56"/>
  <c r="U108" i="56"/>
  <c r="T108" i="56"/>
  <c r="S108" i="56"/>
  <c r="R108" i="56"/>
  <c r="Q108" i="56"/>
  <c r="P108" i="56"/>
  <c r="O108" i="56"/>
  <c r="N108" i="56"/>
  <c r="M108" i="56"/>
  <c r="L108" i="56"/>
  <c r="K108" i="56"/>
  <c r="J108" i="56"/>
  <c r="I108" i="56"/>
  <c r="H108" i="56"/>
  <c r="G108" i="56"/>
  <c r="F108" i="56"/>
  <c r="E108" i="56"/>
  <c r="D108" i="56"/>
  <c r="C108" i="56"/>
  <c r="AD107" i="56"/>
  <c r="AD106" i="56"/>
  <c r="AD105" i="56"/>
  <c r="AD104" i="56"/>
  <c r="AD103" i="56"/>
  <c r="AD102" i="56"/>
  <c r="AC99" i="56"/>
  <c r="AB99" i="56"/>
  <c r="AA99" i="56"/>
  <c r="Z99" i="56"/>
  <c r="Y99" i="56"/>
  <c r="X99" i="56"/>
  <c r="W99" i="56"/>
  <c r="V99" i="56"/>
  <c r="U99" i="56"/>
  <c r="T99" i="56"/>
  <c r="S99" i="56"/>
  <c r="R99" i="56"/>
  <c r="Q99" i="56"/>
  <c r="P99" i="56"/>
  <c r="O99" i="56"/>
  <c r="N99" i="56"/>
  <c r="M99" i="56"/>
  <c r="L99" i="56"/>
  <c r="K99" i="56"/>
  <c r="J99" i="56"/>
  <c r="I99" i="56"/>
  <c r="H99" i="56"/>
  <c r="G99" i="56"/>
  <c r="F99" i="56"/>
  <c r="E99" i="56"/>
  <c r="D99" i="56"/>
  <c r="AC90" i="56"/>
  <c r="AB90" i="56"/>
  <c r="AA90" i="56"/>
  <c r="Z90" i="56"/>
  <c r="Y90" i="56"/>
  <c r="X90" i="56"/>
  <c r="W90" i="56"/>
  <c r="V90" i="56"/>
  <c r="U90" i="56"/>
  <c r="T90" i="56"/>
  <c r="S90" i="56"/>
  <c r="R90" i="56"/>
  <c r="Q90" i="56"/>
  <c r="P90" i="56"/>
  <c r="O90" i="56"/>
  <c r="N90" i="56"/>
  <c r="M90" i="56"/>
  <c r="L90" i="56"/>
  <c r="K90" i="56"/>
  <c r="J90" i="56"/>
  <c r="I90" i="56"/>
  <c r="H90" i="56"/>
  <c r="G90" i="56"/>
  <c r="F90" i="56"/>
  <c r="E90" i="56"/>
  <c r="D90" i="56"/>
  <c r="AC81" i="56"/>
  <c r="AB81" i="56"/>
  <c r="AA81" i="56"/>
  <c r="Z81" i="56"/>
  <c r="Y81" i="56"/>
  <c r="X81" i="56"/>
  <c r="W81" i="56"/>
  <c r="V81" i="56"/>
  <c r="U81" i="56"/>
  <c r="T81" i="56"/>
  <c r="S81" i="56"/>
  <c r="R81" i="56"/>
  <c r="Q81" i="56"/>
  <c r="P81" i="56"/>
  <c r="O81" i="56"/>
  <c r="N81" i="56"/>
  <c r="M81" i="56"/>
  <c r="L81" i="56"/>
  <c r="K81" i="56"/>
  <c r="J81" i="56"/>
  <c r="I81" i="56"/>
  <c r="H81" i="56"/>
  <c r="G81" i="56"/>
  <c r="F81" i="56"/>
  <c r="E81" i="56"/>
  <c r="D81" i="56"/>
  <c r="AC73" i="56"/>
  <c r="AB73" i="56"/>
  <c r="AA73" i="56"/>
  <c r="Z73" i="56"/>
  <c r="Y73" i="56"/>
  <c r="X73" i="56"/>
  <c r="W73" i="56"/>
  <c r="V73" i="56"/>
  <c r="U73" i="56"/>
  <c r="T73" i="56"/>
  <c r="S73" i="56"/>
  <c r="R73" i="56"/>
  <c r="Q73" i="56"/>
  <c r="P73" i="56"/>
  <c r="O73" i="56"/>
  <c r="N73" i="56"/>
  <c r="M73" i="56"/>
  <c r="L73" i="56"/>
  <c r="K73" i="56"/>
  <c r="J73" i="56"/>
  <c r="I73" i="56"/>
  <c r="H73" i="56"/>
  <c r="G73" i="56"/>
  <c r="F73" i="56"/>
  <c r="E73" i="56"/>
  <c r="D73" i="56"/>
  <c r="AC64" i="56"/>
  <c r="AB64" i="56"/>
  <c r="AA64" i="56"/>
  <c r="Z64" i="56"/>
  <c r="Y64" i="56"/>
  <c r="X64" i="56"/>
  <c r="W64" i="56"/>
  <c r="V64" i="56"/>
  <c r="U64" i="56"/>
  <c r="T64" i="56"/>
  <c r="S64" i="56"/>
  <c r="R64" i="56"/>
  <c r="Q64" i="56"/>
  <c r="P64" i="56"/>
  <c r="O64" i="56"/>
  <c r="N64" i="56"/>
  <c r="M64" i="56"/>
  <c r="L64" i="56"/>
  <c r="K64" i="56"/>
  <c r="J64" i="56"/>
  <c r="I64" i="56"/>
  <c r="H64" i="56"/>
  <c r="G64" i="56"/>
  <c r="F64" i="56"/>
  <c r="E64" i="56"/>
  <c r="D64" i="56"/>
  <c r="AC55" i="56"/>
  <c r="AB55" i="56"/>
  <c r="AA55" i="56"/>
  <c r="Z55" i="56"/>
  <c r="Y55" i="56"/>
  <c r="X55" i="56"/>
  <c r="W55" i="56"/>
  <c r="V55" i="56"/>
  <c r="U55" i="56"/>
  <c r="T55" i="56"/>
  <c r="S55" i="56"/>
  <c r="R55" i="56"/>
  <c r="Q55" i="56"/>
  <c r="P55" i="56"/>
  <c r="O55" i="56"/>
  <c r="N55" i="56"/>
  <c r="M55" i="56"/>
  <c r="L55" i="56"/>
  <c r="K55" i="56"/>
  <c r="J55" i="56"/>
  <c r="I55" i="56"/>
  <c r="H55" i="56"/>
  <c r="G55" i="56"/>
  <c r="F55" i="56"/>
  <c r="E55" i="56"/>
  <c r="D55" i="56"/>
  <c r="AC46" i="56"/>
  <c r="AB46" i="56"/>
  <c r="AA46" i="56"/>
  <c r="Z46" i="56"/>
  <c r="Y46" i="56"/>
  <c r="X46" i="56"/>
  <c r="W46" i="56"/>
  <c r="V46" i="56"/>
  <c r="U46" i="56"/>
  <c r="T46" i="56"/>
  <c r="S46" i="56"/>
  <c r="R46" i="56"/>
  <c r="Q46" i="56"/>
  <c r="P46" i="56"/>
  <c r="O46" i="56"/>
  <c r="N46" i="56"/>
  <c r="M46" i="56"/>
  <c r="L46" i="56"/>
  <c r="K46" i="56"/>
  <c r="J46" i="56"/>
  <c r="I46" i="56"/>
  <c r="H46" i="56"/>
  <c r="G46" i="56"/>
  <c r="F46" i="56"/>
  <c r="E46" i="56"/>
  <c r="D46" i="56"/>
  <c r="AC37" i="56"/>
  <c r="AB37" i="56"/>
  <c r="AA37" i="56"/>
  <c r="Z37" i="56"/>
  <c r="Y37" i="56"/>
  <c r="X37" i="56"/>
  <c r="W37" i="56"/>
  <c r="V37" i="56"/>
  <c r="U37" i="56"/>
  <c r="T37" i="56"/>
  <c r="S37" i="56"/>
  <c r="R37" i="56"/>
  <c r="Q37" i="56"/>
  <c r="P37" i="56"/>
  <c r="O37" i="56"/>
  <c r="N37" i="56"/>
  <c r="M37" i="56"/>
  <c r="L37" i="56"/>
  <c r="K37" i="56"/>
  <c r="J37" i="56"/>
  <c r="I37" i="56"/>
  <c r="H37" i="56"/>
  <c r="G37" i="56"/>
  <c r="F37" i="56"/>
  <c r="E37" i="56"/>
  <c r="D37" i="56"/>
  <c r="AC28" i="56"/>
  <c r="AB28" i="56"/>
  <c r="AA28" i="56"/>
  <c r="Z28" i="56"/>
  <c r="Y28" i="56"/>
  <c r="X28" i="56"/>
  <c r="W28" i="56"/>
  <c r="V28" i="56"/>
  <c r="U28" i="56"/>
  <c r="T28" i="56"/>
  <c r="S28" i="56"/>
  <c r="R28" i="56"/>
  <c r="Q28" i="56"/>
  <c r="P28" i="56"/>
  <c r="O28" i="56"/>
  <c r="M28" i="56"/>
  <c r="L28" i="56"/>
  <c r="J28" i="56"/>
  <c r="I28" i="56"/>
  <c r="G28" i="56"/>
  <c r="F28" i="56"/>
  <c r="E28" i="56"/>
  <c r="D28" i="56"/>
  <c r="N28" i="56"/>
  <c r="K28" i="56"/>
  <c r="H28" i="56"/>
  <c r="AD16" i="56"/>
  <c r="AC10" i="56"/>
  <c r="AC12" i="56" s="1"/>
  <c r="AC18" i="56" s="1"/>
  <c r="AB10" i="56"/>
  <c r="AB12" i="56" s="1"/>
  <c r="AB18" i="56" s="1"/>
  <c r="AA10" i="56"/>
  <c r="AA12" i="56" s="1"/>
  <c r="AA18" i="56" s="1"/>
  <c r="Z10" i="56"/>
  <c r="Z12" i="56" s="1"/>
  <c r="Z18" i="56" s="1"/>
  <c r="Y10" i="56"/>
  <c r="Y12" i="56" s="1"/>
  <c r="Y18" i="56" s="1"/>
  <c r="X10" i="56"/>
  <c r="W10" i="56"/>
  <c r="W12" i="56" s="1"/>
  <c r="W18" i="56" s="1"/>
  <c r="V10" i="56"/>
  <c r="V12" i="56" s="1"/>
  <c r="V18" i="56" s="1"/>
  <c r="U10" i="56"/>
  <c r="U12" i="56" s="1"/>
  <c r="U18" i="56" s="1"/>
  <c r="T10" i="56"/>
  <c r="T12" i="56" s="1"/>
  <c r="T18" i="56" s="1"/>
  <c r="S10" i="56"/>
  <c r="R10" i="56"/>
  <c r="R12" i="56" s="1"/>
  <c r="R18" i="56" s="1"/>
  <c r="Q10" i="56"/>
  <c r="Q12" i="56" s="1"/>
  <c r="Q18" i="56" s="1"/>
  <c r="P10" i="56"/>
  <c r="P12" i="56" s="1"/>
  <c r="P18" i="56" s="1"/>
  <c r="O10" i="56"/>
  <c r="N10" i="56"/>
  <c r="M10" i="56"/>
  <c r="M12" i="56" s="1"/>
  <c r="M18" i="56" s="1"/>
  <c r="L10" i="56"/>
  <c r="L12" i="56" s="1"/>
  <c r="L18" i="56" s="1"/>
  <c r="K10" i="56"/>
  <c r="J10" i="56"/>
  <c r="J12" i="56" s="1"/>
  <c r="J18" i="56" s="1"/>
  <c r="I10" i="56"/>
  <c r="I12" i="56" s="1"/>
  <c r="I18" i="56" s="1"/>
  <c r="G10" i="56"/>
  <c r="F10" i="56"/>
  <c r="D10" i="56"/>
  <c r="D12" i="56" s="1"/>
  <c r="D18" i="56" s="1"/>
  <c r="N37" i="57" l="1"/>
  <c r="N38" i="57" s="1"/>
  <c r="N40" i="57" s="1"/>
  <c r="P40" i="57"/>
  <c r="P43" i="57" s="1"/>
  <c r="J17" i="14" s="1"/>
  <c r="P38" i="57"/>
  <c r="F190" i="56"/>
  <c r="N18" i="57"/>
  <c r="N33" i="57"/>
  <c r="F12" i="56"/>
  <c r="F18" i="56" s="1"/>
  <c r="AD163" i="56"/>
  <c r="AD174" i="56"/>
  <c r="AD143" i="56"/>
  <c r="AD125" i="56"/>
  <c r="AD117" i="56"/>
  <c r="AD108" i="56"/>
  <c r="F145" i="56"/>
  <c r="F165" i="56" s="1"/>
  <c r="F176" i="56" s="1"/>
  <c r="N145" i="56"/>
  <c r="N165" i="56" s="1"/>
  <c r="N176" i="56" s="1"/>
  <c r="V145" i="56"/>
  <c r="O145" i="56"/>
  <c r="O165" i="56" s="1"/>
  <c r="O176" i="56" s="1"/>
  <c r="W145" i="56"/>
  <c r="W165" i="56" s="1"/>
  <c r="W176" i="56" s="1"/>
  <c r="W197" i="56" s="1"/>
  <c r="E145" i="56"/>
  <c r="E165" i="56" s="1"/>
  <c r="E176" i="56" s="1"/>
  <c r="P145" i="56"/>
  <c r="P165" i="56" s="1"/>
  <c r="P176" i="56" s="1"/>
  <c r="P197" i="56" s="1"/>
  <c r="J145" i="56"/>
  <c r="J165" i="56" s="1"/>
  <c r="J176" i="56" s="1"/>
  <c r="J197" i="56" s="1"/>
  <c r="R145" i="56"/>
  <c r="R165" i="56" s="1"/>
  <c r="R176" i="56" s="1"/>
  <c r="R197" i="56" s="1"/>
  <c r="Z145" i="56"/>
  <c r="Z165" i="56" s="1"/>
  <c r="Z176" i="56" s="1"/>
  <c r="Z197" i="56" s="1"/>
  <c r="I145" i="56"/>
  <c r="I165" i="56" s="1"/>
  <c r="I176" i="56" s="1"/>
  <c r="I197" i="56" s="1"/>
  <c r="Q145" i="56"/>
  <c r="Q165" i="56" s="1"/>
  <c r="Q176" i="56" s="1"/>
  <c r="Q197" i="56" s="1"/>
  <c r="Y145" i="56"/>
  <c r="Y165" i="56" s="1"/>
  <c r="Y176" i="56" s="1"/>
  <c r="Y197" i="56" s="1"/>
  <c r="U145" i="56"/>
  <c r="U165" i="56" s="1"/>
  <c r="U176" i="56" s="1"/>
  <c r="U197" i="56" s="1"/>
  <c r="H145" i="56"/>
  <c r="H165" i="56" s="1"/>
  <c r="H176" i="56" s="1"/>
  <c r="AC145" i="56"/>
  <c r="AC165" i="56" s="1"/>
  <c r="AC176" i="56" s="1"/>
  <c r="AC197" i="56" s="1"/>
  <c r="K145" i="56"/>
  <c r="K165" i="56" s="1"/>
  <c r="K176" i="56" s="1"/>
  <c r="S145" i="56"/>
  <c r="S165" i="56" s="1"/>
  <c r="S176" i="56" s="1"/>
  <c r="AA145" i="56"/>
  <c r="AA165" i="56" s="1"/>
  <c r="AA176" i="56" s="1"/>
  <c r="AA197" i="56" s="1"/>
  <c r="M145" i="56"/>
  <c r="M165" i="56" s="1"/>
  <c r="M176" i="56" s="1"/>
  <c r="M197" i="56" s="1"/>
  <c r="X145" i="56"/>
  <c r="X165" i="56" s="1"/>
  <c r="X176" i="56" s="1"/>
  <c r="D145" i="56"/>
  <c r="D165" i="56" s="1"/>
  <c r="D176" i="56" s="1"/>
  <c r="D197" i="56" s="1"/>
  <c r="L145" i="56"/>
  <c r="L165" i="56" s="1"/>
  <c r="L176" i="56" s="1"/>
  <c r="L197" i="56" s="1"/>
  <c r="T145" i="56"/>
  <c r="T165" i="56" s="1"/>
  <c r="T176" i="56" s="1"/>
  <c r="T197" i="56" s="1"/>
  <c r="AB145" i="56"/>
  <c r="AB165" i="56" s="1"/>
  <c r="AB176" i="56" s="1"/>
  <c r="AB197" i="56" s="1"/>
  <c r="V165" i="56"/>
  <c r="V176" i="56" s="1"/>
  <c r="V197" i="56" s="1"/>
  <c r="G145" i="56"/>
  <c r="G165" i="56" s="1"/>
  <c r="G176" i="56" s="1"/>
  <c r="H10" i="56"/>
  <c r="H12" i="56" s="1"/>
  <c r="H18" i="56" s="1"/>
  <c r="N12" i="56"/>
  <c r="N18" i="56" s="1"/>
  <c r="I28" i="24" l="1"/>
  <c r="K29" i="24" s="1"/>
  <c r="F195" i="56"/>
  <c r="F199" i="56" s="1"/>
  <c r="AD184" i="56"/>
  <c r="N197" i="56"/>
  <c r="H197" i="56"/>
  <c r="F197" i="56" l="1"/>
  <c r="B1" i="55"/>
  <c r="J30" i="12"/>
  <c r="J16" i="12"/>
  <c r="J32" i="10"/>
  <c r="J18" i="10"/>
  <c r="J30" i="8"/>
  <c r="J16" i="8"/>
  <c r="J30" i="7"/>
  <c r="J16" i="7"/>
  <c r="J16" i="6"/>
  <c r="J16" i="11"/>
  <c r="J30" i="11"/>
  <c r="A1" i="25"/>
  <c r="A1" i="18"/>
  <c r="A1" i="22"/>
  <c r="A1" i="1"/>
  <c r="A1" i="61" s="1"/>
  <c r="A1" i="2"/>
  <c r="A1" i="3"/>
  <c r="A1" i="28"/>
  <c r="A1" i="27"/>
  <c r="A1" i="29"/>
  <c r="A1" i="30"/>
  <c r="A1" i="31"/>
  <c r="A1" i="50"/>
  <c r="A1" i="36"/>
  <c r="A1" i="37"/>
  <c r="A1" i="38"/>
  <c r="A1" i="39"/>
  <c r="A1" i="40"/>
  <c r="A1" i="41"/>
  <c r="A1" i="51"/>
  <c r="A1" i="52"/>
  <c r="B2" i="68" s="1"/>
  <c r="A1" i="13"/>
  <c r="A1" i="57" s="1"/>
  <c r="A1" i="4"/>
  <c r="A6" i="5"/>
  <c r="A1" i="11"/>
  <c r="A1" i="6"/>
  <c r="A1" i="7"/>
  <c r="A1" i="8"/>
  <c r="A1" i="10"/>
  <c r="A1" i="12"/>
  <c r="A1" i="19"/>
  <c r="A1" i="20"/>
  <c r="A1" i="23"/>
  <c r="A1" i="42"/>
  <c r="A1" i="24"/>
  <c r="A1" i="67"/>
  <c r="K9" i="67" s="1"/>
  <c r="A1" i="16"/>
  <c r="J31" i="4"/>
  <c r="J17" i="4"/>
  <c r="J15" i="13"/>
  <c r="N38" i="50"/>
  <c r="N37" i="50"/>
  <c r="N36" i="50"/>
  <c r="N35" i="50"/>
  <c r="N34" i="50"/>
  <c r="N33" i="50"/>
  <c r="J27" i="50"/>
  <c r="J27" i="36"/>
  <c r="J27" i="37"/>
  <c r="J27" i="38"/>
  <c r="J27" i="39"/>
  <c r="J27" i="40"/>
  <c r="J27" i="41"/>
  <c r="J27" i="51"/>
  <c r="J26" i="52"/>
  <c r="J27" i="31"/>
  <c r="J27" i="30"/>
  <c r="J39" i="30"/>
  <c r="J39" i="31"/>
  <c r="J39" i="50"/>
  <c r="J39" i="36"/>
  <c r="J39" i="37"/>
  <c r="J39" i="38"/>
  <c r="J39" i="39"/>
  <c r="J39" i="40"/>
  <c r="J39" i="41"/>
  <c r="J39" i="51"/>
  <c r="J38" i="52"/>
  <c r="J39" i="29"/>
  <c r="J27" i="29"/>
  <c r="H27" i="29"/>
  <c r="F27" i="29"/>
  <c r="J39" i="27"/>
  <c r="J27" i="27"/>
  <c r="H27" i="27"/>
  <c r="J39" i="28"/>
  <c r="J27" i="28"/>
  <c r="J43" i="3"/>
  <c r="J31" i="3"/>
  <c r="H31" i="3"/>
  <c r="J19" i="3"/>
  <c r="J39" i="1"/>
  <c r="J34" i="10" l="1"/>
  <c r="J37" i="4"/>
  <c r="J32" i="6"/>
  <c r="J32" i="7"/>
  <c r="J32" i="11"/>
  <c r="J32" i="8"/>
  <c r="J33" i="4"/>
  <c r="J32" i="12"/>
  <c r="M39" i="55"/>
  <c r="P39" i="1" l="1"/>
  <c r="P17" i="1"/>
  <c r="T12" i="18" s="1"/>
  <c r="C8" i="56" l="1"/>
  <c r="AD8" i="56" s="1"/>
  <c r="L32" i="55"/>
  <c r="L23" i="55"/>
  <c r="L14" i="55"/>
  <c r="H14" i="55"/>
  <c r="H23" i="55"/>
  <c r="H32" i="55"/>
  <c r="M27" i="55"/>
  <c r="I23" i="55"/>
  <c r="K32" i="55"/>
  <c r="M22" i="55"/>
  <c r="K23" i="55"/>
  <c r="K14" i="55"/>
  <c r="J42" i="55"/>
  <c r="J32" i="55"/>
  <c r="J23" i="55"/>
  <c r="J14" i="55"/>
  <c r="M36" i="55"/>
  <c r="I32" i="55"/>
  <c r="I14" i="55"/>
  <c r="M8" i="55"/>
  <c r="M13" i="55"/>
  <c r="M20" i="55"/>
  <c r="M29" i="55"/>
  <c r="M35" i="55"/>
  <c r="M11" i="55"/>
  <c r="M41" i="55"/>
  <c r="M40" i="55"/>
  <c r="M38" i="55"/>
  <c r="M37" i="55"/>
  <c r="M30" i="55"/>
  <c r="M31" i="55"/>
  <c r="M28" i="55"/>
  <c r="G32" i="55"/>
  <c r="M26" i="55"/>
  <c r="G23" i="55"/>
  <c r="M19" i="55"/>
  <c r="M18" i="55"/>
  <c r="M21" i="55"/>
  <c r="M17" i="55"/>
  <c r="M12" i="55"/>
  <c r="M10" i="55"/>
  <c r="G14" i="55"/>
  <c r="M9" i="55"/>
  <c r="K42" i="55"/>
  <c r="G42" i="55"/>
  <c r="I42" i="55"/>
  <c r="L42" i="55"/>
  <c r="H42" i="55"/>
  <c r="F42" i="55"/>
  <c r="F32" i="55"/>
  <c r="F23" i="55"/>
  <c r="F14" i="55"/>
  <c r="I44" i="55" l="1"/>
  <c r="M42" i="55"/>
  <c r="M32" i="55"/>
  <c r="M23" i="55"/>
  <c r="M14" i="55"/>
  <c r="L44" i="55"/>
  <c r="G44" i="55"/>
  <c r="K44" i="55"/>
  <c r="J44" i="55"/>
  <c r="H44" i="55"/>
  <c r="F44" i="55"/>
  <c r="M44" i="55" l="1"/>
  <c r="N27" i="13" l="1"/>
  <c r="P39" i="27"/>
  <c r="P39" i="29"/>
  <c r="P39" i="30"/>
  <c r="P39" i="31"/>
  <c r="P39" i="36"/>
  <c r="P39" i="37"/>
  <c r="P39" i="38"/>
  <c r="P39" i="39"/>
  <c r="P39" i="40"/>
  <c r="P39" i="41"/>
  <c r="P39" i="51"/>
  <c r="P38" i="52"/>
  <c r="P39" i="28"/>
  <c r="P52" i="4"/>
  <c r="L52" i="4"/>
  <c r="J52" i="4"/>
  <c r="H52" i="4"/>
  <c r="F52" i="4"/>
  <c r="N51" i="4"/>
  <c r="N50" i="4"/>
  <c r="N49" i="4"/>
  <c r="N48" i="4"/>
  <c r="N47" i="4"/>
  <c r="N46" i="4"/>
  <c r="N37" i="52"/>
  <c r="N36" i="52"/>
  <c r="N35" i="52"/>
  <c r="N34" i="52"/>
  <c r="N33" i="52"/>
  <c r="N32" i="52"/>
  <c r="N38" i="51"/>
  <c r="N37" i="51"/>
  <c r="N36" i="51"/>
  <c r="N35" i="51"/>
  <c r="N34" i="51"/>
  <c r="N33" i="51"/>
  <c r="N38" i="41"/>
  <c r="N37" i="41"/>
  <c r="N36" i="41"/>
  <c r="N35" i="41"/>
  <c r="N34" i="41"/>
  <c r="N33" i="41"/>
  <c r="N38" i="40"/>
  <c r="N37" i="40"/>
  <c r="N36" i="40"/>
  <c r="N35" i="40"/>
  <c r="N34" i="40"/>
  <c r="N33" i="40"/>
  <c r="N38" i="39"/>
  <c r="N37" i="39"/>
  <c r="N36" i="39"/>
  <c r="N35" i="39"/>
  <c r="N34" i="39"/>
  <c r="N33" i="39"/>
  <c r="N38" i="38"/>
  <c r="N37" i="38"/>
  <c r="N36" i="38"/>
  <c r="N35" i="38"/>
  <c r="N34" i="38"/>
  <c r="N33" i="38"/>
  <c r="N38" i="37"/>
  <c r="N37" i="37"/>
  <c r="N36" i="37"/>
  <c r="N35" i="37"/>
  <c r="N34" i="37"/>
  <c r="N33" i="37"/>
  <c r="N38" i="36"/>
  <c r="N37" i="36"/>
  <c r="N36" i="36"/>
  <c r="N35" i="36"/>
  <c r="N34" i="36"/>
  <c r="N33" i="36"/>
  <c r="N38" i="31"/>
  <c r="N37" i="31"/>
  <c r="N36" i="31"/>
  <c r="N35" i="31"/>
  <c r="N34" i="31"/>
  <c r="N33" i="31"/>
  <c r="N38" i="30"/>
  <c r="N37" i="30"/>
  <c r="N36" i="30"/>
  <c r="N35" i="30"/>
  <c r="N34" i="30"/>
  <c r="N33" i="30"/>
  <c r="N38" i="29"/>
  <c r="N37" i="29"/>
  <c r="N36" i="29"/>
  <c r="N35" i="29"/>
  <c r="N34" i="29"/>
  <c r="N33" i="29"/>
  <c r="N38" i="27"/>
  <c r="N37" i="27"/>
  <c r="N36" i="27"/>
  <c r="N35" i="27"/>
  <c r="N34" i="27"/>
  <c r="N33" i="27"/>
  <c r="N38" i="28"/>
  <c r="N37" i="28"/>
  <c r="N36" i="28"/>
  <c r="N35" i="28"/>
  <c r="N34" i="28"/>
  <c r="N33" i="28"/>
  <c r="L142" i="3"/>
  <c r="L143" i="3"/>
  <c r="L144" i="3"/>
  <c r="L145" i="3"/>
  <c r="L146" i="3"/>
  <c r="L147" i="3"/>
  <c r="L148" i="3"/>
  <c r="L149" i="3"/>
  <c r="L150" i="3"/>
  <c r="P90" i="3"/>
  <c r="P89" i="3"/>
  <c r="P88" i="3"/>
  <c r="C53" i="56" s="1"/>
  <c r="P87" i="3"/>
  <c r="C52" i="56" s="1"/>
  <c r="AD52" i="56" s="1"/>
  <c r="P86" i="3"/>
  <c r="P85" i="3"/>
  <c r="P84" i="3"/>
  <c r="P83" i="3"/>
  <c r="C50" i="56" s="1"/>
  <c r="AD50" i="56" s="1"/>
  <c r="P82" i="3"/>
  <c r="C49" i="56" s="1"/>
  <c r="AD49" i="56" s="1"/>
  <c r="L90" i="3"/>
  <c r="L89" i="3"/>
  <c r="L88" i="3"/>
  <c r="L87" i="3"/>
  <c r="L86" i="3"/>
  <c r="L85" i="3"/>
  <c r="L84" i="3"/>
  <c r="L83" i="3"/>
  <c r="L82" i="3"/>
  <c r="P174" i="3"/>
  <c r="L174" i="3"/>
  <c r="P173" i="3"/>
  <c r="L173" i="3"/>
  <c r="P172" i="3"/>
  <c r="C152" i="56" s="1"/>
  <c r="AD152" i="56" s="1"/>
  <c r="L172" i="3"/>
  <c r="P171" i="3"/>
  <c r="C151" i="56" s="1"/>
  <c r="AD151" i="56" s="1"/>
  <c r="L171" i="3"/>
  <c r="P170" i="3"/>
  <c r="L170" i="3"/>
  <c r="P169" i="3"/>
  <c r="L169" i="3"/>
  <c r="P168" i="3"/>
  <c r="L168" i="3"/>
  <c r="P167" i="3"/>
  <c r="C149" i="56" s="1"/>
  <c r="AD149" i="56" s="1"/>
  <c r="L167" i="3"/>
  <c r="P166" i="3"/>
  <c r="C148" i="56" s="1"/>
  <c r="L166" i="3"/>
  <c r="P162" i="3"/>
  <c r="L162" i="3"/>
  <c r="P161" i="3"/>
  <c r="L161" i="3"/>
  <c r="P160" i="3"/>
  <c r="C132" i="56" s="1"/>
  <c r="AD132" i="56" s="1"/>
  <c r="L160" i="3"/>
  <c r="P159" i="3"/>
  <c r="C131" i="56" s="1"/>
  <c r="AD131" i="56" s="1"/>
  <c r="L159" i="3"/>
  <c r="P158" i="3"/>
  <c r="L158" i="3"/>
  <c r="P157" i="3"/>
  <c r="L157" i="3"/>
  <c r="P156" i="3"/>
  <c r="L156" i="3"/>
  <c r="P155" i="3"/>
  <c r="C129" i="56" s="1"/>
  <c r="AD129" i="56" s="1"/>
  <c r="L155" i="3"/>
  <c r="P154" i="3"/>
  <c r="C128" i="56" s="1"/>
  <c r="L154" i="3"/>
  <c r="L38" i="52"/>
  <c r="H38" i="52"/>
  <c r="F38" i="52"/>
  <c r="P26" i="52"/>
  <c r="E23" i="61" s="1"/>
  <c r="L26" i="52"/>
  <c r="H26" i="52"/>
  <c r="F26" i="52"/>
  <c r="N25" i="52"/>
  <c r="N24" i="52"/>
  <c r="N23" i="52"/>
  <c r="N22" i="52"/>
  <c r="N21" i="52"/>
  <c r="N20" i="52"/>
  <c r="N19" i="52"/>
  <c r="N18" i="52"/>
  <c r="N17" i="52"/>
  <c r="N16" i="52"/>
  <c r="L39" i="51"/>
  <c r="H39" i="51"/>
  <c r="F39" i="51"/>
  <c r="P27" i="51"/>
  <c r="E22" i="61" s="1"/>
  <c r="L27" i="51"/>
  <c r="H27" i="51"/>
  <c r="F27" i="51"/>
  <c r="N26" i="51"/>
  <c r="N25" i="51"/>
  <c r="N24" i="51"/>
  <c r="N23" i="51"/>
  <c r="N22" i="51"/>
  <c r="N21" i="51"/>
  <c r="N20" i="51"/>
  <c r="N19" i="51"/>
  <c r="N18" i="51"/>
  <c r="N17" i="51"/>
  <c r="P150" i="3"/>
  <c r="P149" i="3"/>
  <c r="P148" i="3"/>
  <c r="P147" i="3"/>
  <c r="C96" i="56" s="1"/>
  <c r="AD96" i="56" s="1"/>
  <c r="P146" i="3"/>
  <c r="P145" i="3"/>
  <c r="P144" i="3"/>
  <c r="P143" i="3"/>
  <c r="C94" i="56" s="1"/>
  <c r="AD94" i="56" s="1"/>
  <c r="P142" i="3"/>
  <c r="C93" i="56" s="1"/>
  <c r="P138" i="3"/>
  <c r="L138" i="3"/>
  <c r="P137" i="3"/>
  <c r="L137" i="3"/>
  <c r="P136" i="3"/>
  <c r="C88" i="56" s="1"/>
  <c r="AD88" i="56" s="1"/>
  <c r="L136" i="3"/>
  <c r="P135" i="3"/>
  <c r="C87" i="56" s="1"/>
  <c r="AD87" i="56" s="1"/>
  <c r="L135" i="3"/>
  <c r="P134" i="3"/>
  <c r="L134" i="3"/>
  <c r="P133" i="3"/>
  <c r="L133" i="3"/>
  <c r="P132" i="3"/>
  <c r="L132" i="3"/>
  <c r="P131" i="3"/>
  <c r="C85" i="56" s="1"/>
  <c r="AD85" i="56" s="1"/>
  <c r="L131" i="3"/>
  <c r="P130" i="3"/>
  <c r="C84" i="56" s="1"/>
  <c r="AD84" i="56" s="1"/>
  <c r="L130" i="3"/>
  <c r="P126" i="3"/>
  <c r="L126" i="3"/>
  <c r="P125" i="3"/>
  <c r="L125" i="3"/>
  <c r="P124" i="3"/>
  <c r="C79" i="56" s="1"/>
  <c r="AD79" i="56" s="1"/>
  <c r="L124" i="3"/>
  <c r="P123" i="3"/>
  <c r="C78" i="56" s="1"/>
  <c r="AD78" i="56" s="1"/>
  <c r="L123" i="3"/>
  <c r="P122" i="3"/>
  <c r="L122" i="3"/>
  <c r="P121" i="3"/>
  <c r="L121" i="3"/>
  <c r="P120" i="3"/>
  <c r="C77" i="56" s="1"/>
  <c r="AD77" i="56" s="1"/>
  <c r="L120" i="3"/>
  <c r="P119" i="3"/>
  <c r="C76" i="56" s="1"/>
  <c r="AD76" i="56" s="1"/>
  <c r="P118" i="3"/>
  <c r="C75" i="56" s="1"/>
  <c r="L119" i="3"/>
  <c r="L118" i="3"/>
  <c r="P114" i="3"/>
  <c r="L114" i="3"/>
  <c r="P113" i="3"/>
  <c r="L113" i="3"/>
  <c r="P112" i="3"/>
  <c r="C71" i="56" s="1"/>
  <c r="AD71" i="56" s="1"/>
  <c r="L112" i="3"/>
  <c r="P111" i="3"/>
  <c r="C70" i="56" s="1"/>
  <c r="AD70" i="56" s="1"/>
  <c r="L111" i="3"/>
  <c r="P110" i="3"/>
  <c r="L110" i="3"/>
  <c r="P109" i="3"/>
  <c r="L109" i="3"/>
  <c r="P108" i="3"/>
  <c r="L108" i="3"/>
  <c r="P107" i="3"/>
  <c r="C68" i="56" s="1"/>
  <c r="AD68" i="56" s="1"/>
  <c r="P106" i="3"/>
  <c r="C67" i="56" s="1"/>
  <c r="L107" i="3"/>
  <c r="L106" i="3"/>
  <c r="P102" i="3"/>
  <c r="P101" i="3"/>
  <c r="P100" i="3"/>
  <c r="C62" i="56" s="1"/>
  <c r="AD62" i="56" s="1"/>
  <c r="P99" i="3"/>
  <c r="C61" i="56" s="1"/>
  <c r="AD61" i="56" s="1"/>
  <c r="P98" i="3"/>
  <c r="P97" i="3"/>
  <c r="P96" i="3"/>
  <c r="L102" i="3"/>
  <c r="L101" i="3"/>
  <c r="L100" i="3"/>
  <c r="L99" i="3"/>
  <c r="L98" i="3"/>
  <c r="L97" i="3"/>
  <c r="L96" i="3"/>
  <c r="P95" i="3"/>
  <c r="C59" i="56" s="1"/>
  <c r="AD59" i="56" s="1"/>
  <c r="P94" i="3"/>
  <c r="C58" i="56" s="1"/>
  <c r="L95" i="3"/>
  <c r="L94" i="3"/>
  <c r="N26" i="36"/>
  <c r="N25" i="36"/>
  <c r="N24" i="36"/>
  <c r="N23" i="36"/>
  <c r="N22" i="36"/>
  <c r="N21" i="36"/>
  <c r="N20" i="36"/>
  <c r="N19" i="36"/>
  <c r="N18" i="36"/>
  <c r="L76" i="3"/>
  <c r="L74" i="3"/>
  <c r="L72" i="3"/>
  <c r="L70" i="3"/>
  <c r="P78" i="3"/>
  <c r="P77" i="3"/>
  <c r="C45" i="56" s="1"/>
  <c r="AD45" i="56" s="1"/>
  <c r="P76" i="3"/>
  <c r="C44" i="56" s="1"/>
  <c r="AD44" i="56" s="1"/>
  <c r="P75" i="3"/>
  <c r="C43" i="56" s="1"/>
  <c r="AD43" i="56" s="1"/>
  <c r="P74" i="3"/>
  <c r="P73" i="3"/>
  <c r="P72" i="3"/>
  <c r="P71" i="3"/>
  <c r="C41" i="56" s="1"/>
  <c r="AD41" i="56" s="1"/>
  <c r="L78" i="3"/>
  <c r="L77" i="3"/>
  <c r="L75" i="3"/>
  <c r="L73" i="3"/>
  <c r="L71" i="3"/>
  <c r="P70" i="3"/>
  <c r="C40" i="56" s="1"/>
  <c r="H39" i="50"/>
  <c r="F39" i="50"/>
  <c r="N18" i="50"/>
  <c r="P66" i="3"/>
  <c r="P65" i="3"/>
  <c r="P64" i="3"/>
  <c r="C35" i="56" s="1"/>
  <c r="AD35" i="56" s="1"/>
  <c r="P63" i="3"/>
  <c r="C34" i="56" s="1"/>
  <c r="AD34" i="56" s="1"/>
  <c r="P62" i="3"/>
  <c r="P61" i="3"/>
  <c r="P60" i="3"/>
  <c r="P59" i="3"/>
  <c r="C32" i="56" s="1"/>
  <c r="AD32" i="56" s="1"/>
  <c r="P58" i="3"/>
  <c r="C31" i="56" s="1"/>
  <c r="L66" i="3"/>
  <c r="L65" i="3"/>
  <c r="L64" i="3"/>
  <c r="L63" i="3"/>
  <c r="L62" i="3"/>
  <c r="L61" i="3"/>
  <c r="L60" i="3"/>
  <c r="L59" i="3"/>
  <c r="L58" i="3"/>
  <c r="P54" i="3"/>
  <c r="P53" i="3"/>
  <c r="P52" i="3"/>
  <c r="P51" i="3"/>
  <c r="P50" i="3"/>
  <c r="P49" i="3"/>
  <c r="P48" i="3"/>
  <c r="L54" i="3"/>
  <c r="L53" i="3"/>
  <c r="L52" i="3"/>
  <c r="L51" i="3"/>
  <c r="L50" i="3"/>
  <c r="L49" i="3"/>
  <c r="L48" i="3"/>
  <c r="L47" i="3"/>
  <c r="L46" i="3"/>
  <c r="P38" i="3"/>
  <c r="P37" i="3"/>
  <c r="P36" i="3"/>
  <c r="P35" i="3"/>
  <c r="P34" i="3"/>
  <c r="L42" i="3"/>
  <c r="L41" i="3"/>
  <c r="L40" i="3"/>
  <c r="L39" i="3"/>
  <c r="L38" i="3"/>
  <c r="L37" i="3"/>
  <c r="L36" i="3"/>
  <c r="L35" i="3"/>
  <c r="L34" i="3"/>
  <c r="P29" i="3"/>
  <c r="P28" i="3"/>
  <c r="P27" i="3"/>
  <c r="P26" i="3"/>
  <c r="P25" i="3"/>
  <c r="P24" i="3"/>
  <c r="P23" i="3"/>
  <c r="P22" i="3"/>
  <c r="L30" i="3"/>
  <c r="L29" i="3"/>
  <c r="L28" i="3"/>
  <c r="L27" i="3"/>
  <c r="L26" i="3"/>
  <c r="L25" i="3"/>
  <c r="L24" i="3"/>
  <c r="L23" i="3"/>
  <c r="L22" i="3"/>
  <c r="N18" i="27"/>
  <c r="L27" i="27"/>
  <c r="F27" i="27"/>
  <c r="N26" i="27"/>
  <c r="N25" i="27"/>
  <c r="N24" i="27"/>
  <c r="N23" i="27"/>
  <c r="N22" i="27"/>
  <c r="N21" i="27"/>
  <c r="N20" i="27"/>
  <c r="N19" i="27"/>
  <c r="P27" i="27"/>
  <c r="P18" i="3"/>
  <c r="P17" i="3"/>
  <c r="P16" i="3"/>
  <c r="P15" i="3"/>
  <c r="P14" i="3"/>
  <c r="P13" i="3"/>
  <c r="P12" i="3"/>
  <c r="P11" i="3"/>
  <c r="P10" i="3"/>
  <c r="L18" i="3"/>
  <c r="L17" i="3"/>
  <c r="L16" i="3"/>
  <c r="L13" i="3"/>
  <c r="L12" i="3"/>
  <c r="L11" i="3"/>
  <c r="N18" i="29"/>
  <c r="N18" i="30"/>
  <c r="N18" i="31"/>
  <c r="N18" i="37"/>
  <c r="N18" i="38"/>
  <c r="N18" i="39"/>
  <c r="N18" i="40"/>
  <c r="N18" i="41"/>
  <c r="N18" i="28"/>
  <c r="L39" i="27"/>
  <c r="L39" i="29"/>
  <c r="L39" i="30"/>
  <c r="L39" i="31"/>
  <c r="L39" i="36"/>
  <c r="L39" i="37"/>
  <c r="L39" i="38"/>
  <c r="L39" i="39"/>
  <c r="L39" i="40"/>
  <c r="L39" i="41"/>
  <c r="L39" i="28"/>
  <c r="H39" i="27"/>
  <c r="H39" i="29"/>
  <c r="H39" i="30"/>
  <c r="H39" i="31"/>
  <c r="H39" i="36"/>
  <c r="H39" i="37"/>
  <c r="H39" i="38"/>
  <c r="H39" i="39"/>
  <c r="H39" i="40"/>
  <c r="H39" i="41"/>
  <c r="H39" i="28"/>
  <c r="F39" i="27"/>
  <c r="F39" i="29"/>
  <c r="F39" i="30"/>
  <c r="F39" i="31"/>
  <c r="F39" i="36"/>
  <c r="F39" i="37"/>
  <c r="F39" i="38"/>
  <c r="F39" i="39"/>
  <c r="F39" i="40"/>
  <c r="F39" i="41"/>
  <c r="F39" i="28"/>
  <c r="L27" i="29"/>
  <c r="N26" i="29"/>
  <c r="N25" i="29"/>
  <c r="N24" i="29"/>
  <c r="N23" i="29"/>
  <c r="N22" i="29"/>
  <c r="N21" i="29"/>
  <c r="N20" i="29"/>
  <c r="N19" i="29"/>
  <c r="L27" i="30"/>
  <c r="H27" i="30"/>
  <c r="F27" i="30"/>
  <c r="N26" i="30"/>
  <c r="N25" i="30"/>
  <c r="N24" i="30"/>
  <c r="N23" i="30"/>
  <c r="N22" i="30"/>
  <c r="N21" i="30"/>
  <c r="N20" i="30"/>
  <c r="N19" i="30"/>
  <c r="N17" i="30"/>
  <c r="L27" i="31"/>
  <c r="H27" i="31"/>
  <c r="F27" i="31"/>
  <c r="N26" i="31"/>
  <c r="N25" i="31"/>
  <c r="N24" i="31"/>
  <c r="N23" i="31"/>
  <c r="N22" i="31"/>
  <c r="N21" i="31"/>
  <c r="N20" i="31"/>
  <c r="N19" i="31"/>
  <c r="L27" i="36"/>
  <c r="H27" i="36"/>
  <c r="F27" i="36"/>
  <c r="L27" i="37"/>
  <c r="H27" i="37"/>
  <c r="F27" i="37"/>
  <c r="N26" i="37"/>
  <c r="N25" i="37"/>
  <c r="N24" i="37"/>
  <c r="N23" i="37"/>
  <c r="N22" i="37"/>
  <c r="N21" i="37"/>
  <c r="N20" i="37"/>
  <c r="N19" i="37"/>
  <c r="L27" i="38"/>
  <c r="H27" i="38"/>
  <c r="F27" i="38"/>
  <c r="N26" i="38"/>
  <c r="N25" i="38"/>
  <c r="N24" i="38"/>
  <c r="N23" i="38"/>
  <c r="N22" i="38"/>
  <c r="N21" i="38"/>
  <c r="N20" i="38"/>
  <c r="N19" i="38"/>
  <c r="L27" i="39"/>
  <c r="H27" i="39"/>
  <c r="F27" i="39"/>
  <c r="N26" i="39"/>
  <c r="N25" i="39"/>
  <c r="N24" i="39"/>
  <c r="N23" i="39"/>
  <c r="N22" i="39"/>
  <c r="N21" i="39"/>
  <c r="N20" i="39"/>
  <c r="N19" i="39"/>
  <c r="P27" i="39"/>
  <c r="E19" i="61" s="1"/>
  <c r="L27" i="40"/>
  <c r="H27" i="40"/>
  <c r="F27" i="40"/>
  <c r="N26" i="40"/>
  <c r="N25" i="40"/>
  <c r="N24" i="40"/>
  <c r="N23" i="40"/>
  <c r="N22" i="40"/>
  <c r="N21" i="40"/>
  <c r="N20" i="40"/>
  <c r="N19" i="40"/>
  <c r="L27" i="41"/>
  <c r="H27" i="41"/>
  <c r="F27" i="41"/>
  <c r="N26" i="41"/>
  <c r="N25" i="41"/>
  <c r="N24" i="41"/>
  <c r="N23" i="41"/>
  <c r="N22" i="41"/>
  <c r="N21" i="41"/>
  <c r="N20" i="41"/>
  <c r="N19" i="41"/>
  <c r="L27" i="28"/>
  <c r="H27" i="28"/>
  <c r="F27" i="28"/>
  <c r="N26" i="28"/>
  <c r="N25" i="28"/>
  <c r="N24" i="28"/>
  <c r="N23" i="28"/>
  <c r="N22" i="28"/>
  <c r="N21" i="28"/>
  <c r="N20" i="28"/>
  <c r="N19" i="28"/>
  <c r="N17" i="28"/>
  <c r="H43" i="3"/>
  <c r="F10" i="20"/>
  <c r="A2" i="16"/>
  <c r="A2" i="14" s="1"/>
  <c r="A2" i="24" s="1"/>
  <c r="A2" i="25" s="1"/>
  <c r="A2" i="18" s="1"/>
  <c r="A2" i="22" s="1"/>
  <c r="A2" i="1" s="1"/>
  <c r="A4" i="14"/>
  <c r="A4" i="16"/>
  <c r="K6" i="16" s="1"/>
  <c r="N28" i="5"/>
  <c r="N27" i="5"/>
  <c r="N26" i="5"/>
  <c r="N25" i="5"/>
  <c r="N30" i="5"/>
  <c r="N24" i="5"/>
  <c r="N20" i="5"/>
  <c r="N110" i="3" l="1"/>
  <c r="C95" i="56"/>
  <c r="AD95" i="56" s="1"/>
  <c r="C133" i="56"/>
  <c r="AD133" i="56" s="1"/>
  <c r="C80" i="56"/>
  <c r="AD80" i="56" s="1"/>
  <c r="C72" i="56"/>
  <c r="AD72" i="56" s="1"/>
  <c r="C69" i="56"/>
  <c r="AD69" i="56" s="1"/>
  <c r="C130" i="56"/>
  <c r="AD130" i="56" s="1"/>
  <c r="N174" i="3"/>
  <c r="N145" i="3"/>
  <c r="C36" i="56"/>
  <c r="AD36" i="56" s="1"/>
  <c r="C63" i="56"/>
  <c r="AD63" i="56" s="1"/>
  <c r="N124" i="3"/>
  <c r="N135" i="3"/>
  <c r="C54" i="56"/>
  <c r="AD54" i="56" s="1"/>
  <c r="P31" i="3"/>
  <c r="P43" i="3"/>
  <c r="C42" i="56"/>
  <c r="AD42" i="56" s="1"/>
  <c r="N111" i="3"/>
  <c r="N122" i="3"/>
  <c r="N147" i="3"/>
  <c r="A2" i="2"/>
  <c r="A2" i="3" s="1"/>
  <c r="A2" i="57" s="1"/>
  <c r="A2" i="61"/>
  <c r="AD93" i="56"/>
  <c r="AD53" i="56"/>
  <c r="N149" i="3"/>
  <c r="C98" i="56"/>
  <c r="AD98" i="56" s="1"/>
  <c r="C26" i="56"/>
  <c r="AD26" i="56" s="1"/>
  <c r="C27" i="56"/>
  <c r="AD27" i="56" s="1"/>
  <c r="C33" i="56"/>
  <c r="AD33" i="56" s="1"/>
  <c r="C60" i="56"/>
  <c r="AD60" i="56" s="1"/>
  <c r="C86" i="56"/>
  <c r="AD86" i="56" s="1"/>
  <c r="C150" i="56"/>
  <c r="AD150" i="56" s="1"/>
  <c r="C51" i="56"/>
  <c r="AD51" i="56" s="1"/>
  <c r="AD148" i="56"/>
  <c r="C25" i="56"/>
  <c r="AD25" i="56" s="1"/>
  <c r="C22" i="56"/>
  <c r="AD67" i="56"/>
  <c r="N148" i="3"/>
  <c r="C97" i="56"/>
  <c r="AD97" i="56" s="1"/>
  <c r="AD31" i="56"/>
  <c r="C23" i="56"/>
  <c r="AD23" i="56" s="1"/>
  <c r="AD40" i="56"/>
  <c r="C89" i="56"/>
  <c r="AD128" i="56"/>
  <c r="C153" i="56"/>
  <c r="AD153" i="56" s="1"/>
  <c r="AD58" i="56"/>
  <c r="C24" i="56"/>
  <c r="AD24" i="56" s="1"/>
  <c r="N108" i="3"/>
  <c r="N112" i="3"/>
  <c r="C81" i="56"/>
  <c r="AD75" i="56"/>
  <c r="AD81" i="56" s="1"/>
  <c r="N114" i="3"/>
  <c r="N168" i="3"/>
  <c r="N172" i="3"/>
  <c r="N132" i="3"/>
  <c r="N137" i="3"/>
  <c r="N158" i="3"/>
  <c r="N162" i="3"/>
  <c r="N142" i="3"/>
  <c r="N166" i="3"/>
  <c r="N136" i="3"/>
  <c r="N134" i="3"/>
  <c r="N138" i="3"/>
  <c r="N159" i="3"/>
  <c r="N26" i="50"/>
  <c r="N126" i="3"/>
  <c r="N156" i="3"/>
  <c r="N160" i="3"/>
  <c r="N52" i="4"/>
  <c r="N167" i="3"/>
  <c r="N39" i="40"/>
  <c r="N39" i="39"/>
  <c r="N39" i="36"/>
  <c r="P39" i="50"/>
  <c r="N39" i="30"/>
  <c r="N39" i="29"/>
  <c r="N39" i="28"/>
  <c r="N39" i="51"/>
  <c r="N39" i="27"/>
  <c r="N39" i="37"/>
  <c r="N39" i="31"/>
  <c r="N39" i="41"/>
  <c r="N39" i="38"/>
  <c r="N38" i="52"/>
  <c r="N144" i="3"/>
  <c r="N150" i="3"/>
  <c r="N109" i="3"/>
  <c r="N120" i="3"/>
  <c r="N123" i="3"/>
  <c r="N157" i="3"/>
  <c r="N171" i="3"/>
  <c r="N26" i="52"/>
  <c r="N24" i="50"/>
  <c r="N173" i="3"/>
  <c r="N125" i="3"/>
  <c r="N146" i="3"/>
  <c r="N170" i="3"/>
  <c r="N113" i="3"/>
  <c r="N133" i="3"/>
  <c r="N143" i="3"/>
  <c r="N161" i="3"/>
  <c r="N121" i="3"/>
  <c r="N169" i="3"/>
  <c r="N27" i="51"/>
  <c r="N20" i="50"/>
  <c r="N21" i="50"/>
  <c r="N19" i="50"/>
  <c r="N25" i="50"/>
  <c r="N23" i="50"/>
  <c r="L39" i="50"/>
  <c r="N22" i="50"/>
  <c r="P27" i="50"/>
  <c r="E15" i="61" s="1"/>
  <c r="L27" i="50"/>
  <c r="H27" i="50"/>
  <c r="F27" i="50"/>
  <c r="N17" i="50"/>
  <c r="N17" i="27"/>
  <c r="N27" i="27" s="1"/>
  <c r="P27" i="40"/>
  <c r="E20" i="61" s="1"/>
  <c r="P27" i="37"/>
  <c r="E17" i="61" s="1"/>
  <c r="P27" i="41"/>
  <c r="E21" i="61" s="1"/>
  <c r="N17" i="41"/>
  <c r="N27" i="41" s="1"/>
  <c r="P27" i="38"/>
  <c r="E18" i="61" s="1"/>
  <c r="P27" i="29"/>
  <c r="P27" i="31"/>
  <c r="E14" i="61" s="1"/>
  <c r="P27" i="28"/>
  <c r="N17" i="38"/>
  <c r="N27" i="38" s="1"/>
  <c r="N27" i="28"/>
  <c r="P27" i="36"/>
  <c r="E16" i="61" s="1"/>
  <c r="N17" i="40"/>
  <c r="N27" i="40" s="1"/>
  <c r="P27" i="30"/>
  <c r="N27" i="30"/>
  <c r="N17" i="39"/>
  <c r="N27" i="39" s="1"/>
  <c r="N17" i="31"/>
  <c r="N27" i="31" s="1"/>
  <c r="N17" i="37"/>
  <c r="N27" i="37" s="1"/>
  <c r="N17" i="29"/>
  <c r="N27" i="29" s="1"/>
  <c r="N17" i="36"/>
  <c r="N27" i="36" s="1"/>
  <c r="A4" i="24"/>
  <c r="A4" i="25" s="1"/>
  <c r="A4" i="18" s="1"/>
  <c r="A4" i="22" s="1"/>
  <c r="A4" i="1" s="1"/>
  <c r="N10" i="2"/>
  <c r="C134" i="56" l="1"/>
  <c r="AD134" i="56"/>
  <c r="AD64" i="56"/>
  <c r="C64" i="56"/>
  <c r="C37" i="56"/>
  <c r="C73" i="56"/>
  <c r="C46" i="56"/>
  <c r="AD46" i="56"/>
  <c r="AD154" i="56"/>
  <c r="E13" i="61"/>
  <c r="E24" i="61" s="1"/>
  <c r="AD55" i="56"/>
  <c r="A2" i="13"/>
  <c r="A2" i="4" s="1"/>
  <c r="A7" i="5" s="1"/>
  <c r="A2" i="11" s="1"/>
  <c r="A2" i="6" s="1"/>
  <c r="A2" i="30"/>
  <c r="A2" i="51"/>
  <c r="A2" i="50"/>
  <c r="A2" i="39"/>
  <c r="A2" i="36"/>
  <c r="A2" i="28"/>
  <c r="A4" i="2"/>
  <c r="A4" i="3" s="1"/>
  <c r="A4" i="57" s="1"/>
  <c r="A4" i="61"/>
  <c r="A2" i="40"/>
  <c r="A2" i="31"/>
  <c r="A2" i="37"/>
  <c r="A2" i="29"/>
  <c r="A2" i="52"/>
  <c r="B3" i="68" s="1"/>
  <c r="A2" i="38"/>
  <c r="A2" i="41"/>
  <c r="A2" i="27"/>
  <c r="C90" i="56"/>
  <c r="AD89" i="56"/>
  <c r="AD90" i="56" s="1"/>
  <c r="AD73" i="56"/>
  <c r="AD22" i="56"/>
  <c r="AD28" i="56" s="1"/>
  <c r="C28" i="56"/>
  <c r="C55" i="56"/>
  <c r="AD37" i="56"/>
  <c r="C99" i="56"/>
  <c r="C154" i="56"/>
  <c r="AD99" i="56"/>
  <c r="N39" i="50"/>
  <c r="N27" i="50"/>
  <c r="A2" i="7" l="1"/>
  <c r="A2" i="8" s="1"/>
  <c r="A2" i="10" s="1"/>
  <c r="A2" i="12" s="1"/>
  <c r="C145" i="56"/>
  <c r="C165" i="56" s="1"/>
  <c r="C176" i="56" s="1"/>
  <c r="AD145" i="56"/>
  <c r="AD165" i="56" s="1"/>
  <c r="AD176" i="56" s="1"/>
  <c r="A4" i="37"/>
  <c r="A4" i="40"/>
  <c r="A4" i="13"/>
  <c r="A4" i="4" s="1"/>
  <c r="A9" i="5" s="1"/>
  <c r="A4" i="11" s="1"/>
  <c r="A4" i="6" s="1"/>
  <c r="A4" i="36"/>
  <c r="A4" i="52"/>
  <c r="B5" i="68" s="1"/>
  <c r="A4" i="28"/>
  <c r="A4" i="31"/>
  <c r="A4" i="41"/>
  <c r="A4" i="30"/>
  <c r="A4" i="50"/>
  <c r="A4" i="51"/>
  <c r="A4" i="29"/>
  <c r="A4" i="27"/>
  <c r="A4" i="39"/>
  <c r="A4" i="38"/>
  <c r="N12" i="2"/>
  <c r="A2" i="42" l="1"/>
  <c r="A2" i="19"/>
  <c r="A2" i="20" s="1"/>
  <c r="A2" i="23" s="1"/>
  <c r="C2" i="60"/>
  <c r="A4" i="7"/>
  <c r="A4" i="8" s="1"/>
  <c r="A4" i="10" s="1"/>
  <c r="A4" i="12" s="1"/>
  <c r="N29" i="5"/>
  <c r="B4" i="60" l="1"/>
  <c r="A4" i="42"/>
  <c r="B3" i="55" s="1"/>
  <c r="A4" i="19"/>
  <c r="A4" i="20" s="1"/>
  <c r="A4" i="23" s="1"/>
  <c r="B3" i="62" l="1"/>
  <c r="N31" i="5"/>
  <c r="N33" i="5" s="1"/>
  <c r="L39" i="1" l="1"/>
  <c r="H39" i="1"/>
  <c r="F39" i="1"/>
  <c r="N38" i="1"/>
  <c r="N39" i="1" s="1"/>
  <c r="F18" i="20" l="1"/>
  <c r="F17" i="20"/>
  <c r="F16" i="20"/>
  <c r="F15" i="20"/>
  <c r="F14" i="20"/>
  <c r="F13" i="20"/>
  <c r="F12" i="20"/>
  <c r="F11" i="20"/>
  <c r="K19" i="16" l="1"/>
  <c r="K29" i="16" l="1"/>
  <c r="K30" i="16" s="1"/>
  <c r="K32" i="16" s="1"/>
  <c r="N11" i="1"/>
  <c r="N10" i="1"/>
  <c r="N155" i="3"/>
  <c r="N154" i="3"/>
  <c r="N131" i="3"/>
  <c r="N130" i="3"/>
  <c r="N119" i="3"/>
  <c r="N118" i="3"/>
  <c r="N107" i="3"/>
  <c r="N106" i="3"/>
  <c r="N102" i="3"/>
  <c r="N101" i="3"/>
  <c r="N100" i="3"/>
  <c r="N99" i="3"/>
  <c r="N98" i="3"/>
  <c r="N97" i="3"/>
  <c r="N96" i="3"/>
  <c r="N95" i="3"/>
  <c r="N94" i="3"/>
  <c r="N90" i="3"/>
  <c r="N89" i="3"/>
  <c r="N88" i="3"/>
  <c r="N87" i="3"/>
  <c r="N86" i="3"/>
  <c r="N85" i="3"/>
  <c r="N84" i="3"/>
  <c r="N83" i="3"/>
  <c r="N82" i="3"/>
  <c r="N78" i="3"/>
  <c r="N77" i="3"/>
  <c r="N76" i="3"/>
  <c r="N75" i="3"/>
  <c r="N74" i="3"/>
  <c r="N73" i="3"/>
  <c r="N72" i="3"/>
  <c r="N71" i="3"/>
  <c r="N70" i="3"/>
  <c r="N66" i="3"/>
  <c r="N65" i="3"/>
  <c r="N64" i="3"/>
  <c r="N63" i="3"/>
  <c r="N62" i="3"/>
  <c r="N61" i="3"/>
  <c r="N60" i="3"/>
  <c r="N59" i="3"/>
  <c r="N58" i="3"/>
  <c r="N57" i="3"/>
  <c r="N54" i="3"/>
  <c r="N53" i="3"/>
  <c r="N52" i="3"/>
  <c r="N51" i="3"/>
  <c r="N50" i="3"/>
  <c r="N49" i="3"/>
  <c r="N48" i="3"/>
  <c r="N47" i="3"/>
  <c r="N46" i="3"/>
  <c r="N42" i="3"/>
  <c r="N41" i="3"/>
  <c r="N40" i="3"/>
  <c r="N39" i="3"/>
  <c r="N38" i="3"/>
  <c r="N37" i="3"/>
  <c r="N36" i="3"/>
  <c r="N35" i="3"/>
  <c r="N34" i="3"/>
  <c r="N30" i="3"/>
  <c r="N29" i="3"/>
  <c r="N28" i="3"/>
  <c r="N27" i="3"/>
  <c r="N26" i="3"/>
  <c r="N25" i="3"/>
  <c r="N24" i="3"/>
  <c r="N23" i="3"/>
  <c r="N22" i="3"/>
  <c r="N18" i="3"/>
  <c r="N17" i="3"/>
  <c r="N16" i="3"/>
  <c r="N15" i="3"/>
  <c r="N14" i="3"/>
  <c r="N13" i="3"/>
  <c r="N12" i="3"/>
  <c r="N11" i="3"/>
  <c r="N10" i="3"/>
  <c r="L50" i="2"/>
  <c r="L17" i="1" s="1"/>
  <c r="N17" i="1" s="1"/>
  <c r="N65" i="2"/>
  <c r="N64" i="2"/>
  <c r="N62" i="2"/>
  <c r="N59" i="2"/>
  <c r="N55" i="2"/>
  <c r="N48" i="2"/>
  <c r="N40" i="2"/>
  <c r="N41" i="2"/>
  <c r="N30" i="2"/>
  <c r="N37" i="2"/>
  <c r="N36" i="2"/>
  <c r="N32" i="2"/>
  <c r="N31" i="2"/>
  <c r="N39" i="2"/>
  <c r="N25" i="2"/>
  <c r="N24" i="2"/>
  <c r="N19" i="2"/>
  <c r="N18" i="2"/>
  <c r="N17" i="2"/>
  <c r="N16" i="2"/>
  <c r="N15" i="2"/>
  <c r="N13" i="2"/>
  <c r="N11" i="2"/>
  <c r="N20" i="2"/>
  <c r="N9" i="2"/>
  <c r="N30" i="10"/>
  <c r="N31" i="10"/>
  <c r="N29" i="12"/>
  <c r="N28" i="12"/>
  <c r="N27" i="12"/>
  <c r="N26" i="12"/>
  <c r="N25" i="12"/>
  <c r="N24" i="12"/>
  <c r="N23" i="12"/>
  <c r="N22" i="12"/>
  <c r="N21" i="12"/>
  <c r="N15" i="12"/>
  <c r="N14" i="12"/>
  <c r="N13" i="12"/>
  <c r="N12" i="12"/>
  <c r="N8" i="12"/>
  <c r="N9" i="12" s="1"/>
  <c r="N29" i="11"/>
  <c r="N28" i="11"/>
  <c r="N27" i="11"/>
  <c r="N26" i="11"/>
  <c r="N25" i="11"/>
  <c r="N24" i="11"/>
  <c r="N23" i="11"/>
  <c r="N22" i="11"/>
  <c r="N21" i="11"/>
  <c r="N15" i="11"/>
  <c r="N14" i="11"/>
  <c r="N13" i="11"/>
  <c r="N12" i="11"/>
  <c r="N8" i="11"/>
  <c r="N9" i="11" s="1"/>
  <c r="N29" i="10"/>
  <c r="N28" i="10"/>
  <c r="N25" i="10"/>
  <c r="N24" i="10"/>
  <c r="N23" i="10"/>
  <c r="N17" i="10"/>
  <c r="N16" i="10"/>
  <c r="N12" i="10"/>
  <c r="N8" i="10"/>
  <c r="N9" i="10" s="1"/>
  <c r="N29" i="8"/>
  <c r="N28" i="8"/>
  <c r="N27" i="8"/>
  <c r="N26" i="8"/>
  <c r="N25" i="8"/>
  <c r="N24" i="8"/>
  <c r="N23" i="8"/>
  <c r="N22" i="8"/>
  <c r="N21" i="8"/>
  <c r="N15" i="8"/>
  <c r="N14" i="8"/>
  <c r="N13" i="8"/>
  <c r="N12" i="8"/>
  <c r="N8" i="8"/>
  <c r="N9" i="8" s="1"/>
  <c r="N29" i="7"/>
  <c r="N28" i="7"/>
  <c r="N27" i="7"/>
  <c r="N26" i="7"/>
  <c r="N25" i="7"/>
  <c r="N24" i="7"/>
  <c r="N23" i="7"/>
  <c r="N22" i="7"/>
  <c r="N21" i="7"/>
  <c r="N15" i="7"/>
  <c r="N14" i="7"/>
  <c r="N13" i="7"/>
  <c r="N12" i="7"/>
  <c r="N8" i="7"/>
  <c r="N9" i="7" s="1"/>
  <c r="N8" i="6"/>
  <c r="N9" i="6" s="1"/>
  <c r="N15" i="6"/>
  <c r="N14" i="6"/>
  <c r="N13" i="6"/>
  <c r="N12" i="6"/>
  <c r="N29" i="6"/>
  <c r="N28" i="6"/>
  <c r="N27" i="6"/>
  <c r="N26" i="6"/>
  <c r="N25" i="6"/>
  <c r="N24" i="6"/>
  <c r="N23" i="6"/>
  <c r="N35" i="5"/>
  <c r="N19" i="5"/>
  <c r="N18" i="5"/>
  <c r="N50" i="5"/>
  <c r="N49" i="5"/>
  <c r="N48" i="5"/>
  <c r="N47" i="5"/>
  <c r="N46" i="5"/>
  <c r="N45" i="5"/>
  <c r="N44" i="5"/>
  <c r="N43" i="5"/>
  <c r="N42" i="5"/>
  <c r="N9" i="4"/>
  <c r="N10" i="4" s="1"/>
  <c r="N28" i="13"/>
  <c r="N26" i="13"/>
  <c r="N25" i="13"/>
  <c r="N24" i="13"/>
  <c r="N23" i="13"/>
  <c r="N22" i="13"/>
  <c r="N21" i="13"/>
  <c r="N20" i="13"/>
  <c r="N14" i="13"/>
  <c r="N13" i="13"/>
  <c r="N12" i="13"/>
  <c r="N8" i="13"/>
  <c r="N9" i="13" s="1"/>
  <c r="P30" i="12"/>
  <c r="L30" i="12"/>
  <c r="L40" i="12" s="1"/>
  <c r="H30" i="12"/>
  <c r="F30" i="12"/>
  <c r="P16" i="12"/>
  <c r="L16" i="12"/>
  <c r="H16" i="12"/>
  <c r="F16" i="12"/>
  <c r="P9" i="12"/>
  <c r="L9" i="12"/>
  <c r="J9" i="12"/>
  <c r="J34" i="12" s="1"/>
  <c r="J35" i="12" s="1"/>
  <c r="H9" i="12"/>
  <c r="F9" i="12"/>
  <c r="P30" i="11"/>
  <c r="L30" i="11"/>
  <c r="H30" i="11"/>
  <c r="F30" i="11"/>
  <c r="P16" i="11"/>
  <c r="L16" i="11"/>
  <c r="H16" i="11"/>
  <c r="F16" i="11"/>
  <c r="P9" i="11"/>
  <c r="L9" i="11"/>
  <c r="J9" i="11"/>
  <c r="J34" i="11" s="1"/>
  <c r="J35" i="11" s="1"/>
  <c r="H9" i="11"/>
  <c r="F9" i="11"/>
  <c r="P32" i="10"/>
  <c r="L32" i="10"/>
  <c r="H32" i="10"/>
  <c r="F32" i="10"/>
  <c r="P18" i="10"/>
  <c r="L18" i="10"/>
  <c r="L34" i="10" s="1"/>
  <c r="H18" i="10"/>
  <c r="H34" i="10" s="1"/>
  <c r="F18" i="10"/>
  <c r="P9" i="10"/>
  <c r="L9" i="10"/>
  <c r="J9" i="10"/>
  <c r="J37" i="10" s="1"/>
  <c r="J38" i="10" s="1"/>
  <c r="H9" i="10"/>
  <c r="F9" i="10"/>
  <c r="P30" i="8"/>
  <c r="L30" i="8"/>
  <c r="H30" i="8"/>
  <c r="F30" i="8"/>
  <c r="P16" i="8"/>
  <c r="L16" i="8"/>
  <c r="H16" i="8"/>
  <c r="F16" i="8"/>
  <c r="P9" i="8"/>
  <c r="I57" i="24" s="1"/>
  <c r="L9" i="8"/>
  <c r="J9" i="8"/>
  <c r="J35" i="8" s="1"/>
  <c r="J36" i="8" s="1"/>
  <c r="H9" i="8"/>
  <c r="F9" i="8"/>
  <c r="P30" i="7"/>
  <c r="L30" i="7"/>
  <c r="H30" i="7"/>
  <c r="F30" i="7"/>
  <c r="P16" i="7"/>
  <c r="L16" i="7"/>
  <c r="H16" i="7"/>
  <c r="F16" i="7"/>
  <c r="P9" i="7"/>
  <c r="I51" i="24" s="1"/>
  <c r="L9" i="7"/>
  <c r="J9" i="7"/>
  <c r="J35" i="7" s="1"/>
  <c r="H9" i="7"/>
  <c r="F9" i="7"/>
  <c r="P16" i="6"/>
  <c r="L16" i="6"/>
  <c r="H16" i="6"/>
  <c r="F16" i="6"/>
  <c r="P9" i="6"/>
  <c r="L9" i="6"/>
  <c r="J9" i="6"/>
  <c r="J35" i="6" s="1"/>
  <c r="H9" i="6"/>
  <c r="F9" i="6"/>
  <c r="P51" i="5"/>
  <c r="L51" i="5"/>
  <c r="H51" i="5"/>
  <c r="F51" i="5"/>
  <c r="P15" i="5"/>
  <c r="I38" i="24" s="1"/>
  <c r="N15" i="5"/>
  <c r="L15" i="5"/>
  <c r="J15" i="5"/>
  <c r="H15" i="5"/>
  <c r="F15" i="5"/>
  <c r="P175" i="3"/>
  <c r="L175" i="3"/>
  <c r="J175" i="3"/>
  <c r="H175" i="3"/>
  <c r="F175" i="3"/>
  <c r="P163" i="3"/>
  <c r="L163" i="3"/>
  <c r="J163" i="3"/>
  <c r="H163" i="3"/>
  <c r="F163" i="3"/>
  <c r="P151" i="3"/>
  <c r="P33" i="1" s="1"/>
  <c r="T26" i="18" s="1"/>
  <c r="L151" i="3"/>
  <c r="L33" i="1" s="1"/>
  <c r="J151" i="3"/>
  <c r="J33" i="1" s="1"/>
  <c r="H151" i="3"/>
  <c r="H33" i="1" s="1"/>
  <c r="F151" i="3"/>
  <c r="F33" i="1" s="1"/>
  <c r="P139" i="3"/>
  <c r="P32" i="1" s="1"/>
  <c r="T25" i="18" s="1"/>
  <c r="L139" i="3"/>
  <c r="L32" i="1" s="1"/>
  <c r="J139" i="3"/>
  <c r="J32" i="1" s="1"/>
  <c r="H139" i="3"/>
  <c r="H32" i="1" s="1"/>
  <c r="F139" i="3"/>
  <c r="F32" i="1" s="1"/>
  <c r="P127" i="3"/>
  <c r="P31" i="1" s="1"/>
  <c r="T24" i="18" s="1"/>
  <c r="L127" i="3"/>
  <c r="L31" i="1" s="1"/>
  <c r="J127" i="3"/>
  <c r="J31" i="1" s="1"/>
  <c r="H127" i="3"/>
  <c r="H31" i="1" s="1"/>
  <c r="F127" i="3"/>
  <c r="F31" i="1" s="1"/>
  <c r="P115" i="3"/>
  <c r="P30" i="1" s="1"/>
  <c r="T23" i="18" s="1"/>
  <c r="L115" i="3"/>
  <c r="L30" i="1" s="1"/>
  <c r="J115" i="3"/>
  <c r="J30" i="1" s="1"/>
  <c r="H115" i="3"/>
  <c r="H30" i="1" s="1"/>
  <c r="F115" i="3"/>
  <c r="F30" i="1" s="1"/>
  <c r="P103" i="3"/>
  <c r="P29" i="1" s="1"/>
  <c r="T22" i="18" s="1"/>
  <c r="L103" i="3"/>
  <c r="L29" i="1" s="1"/>
  <c r="J103" i="3"/>
  <c r="J29" i="1" s="1"/>
  <c r="H103" i="3"/>
  <c r="H29" i="1" s="1"/>
  <c r="F103" i="3"/>
  <c r="F29" i="1" s="1"/>
  <c r="P91" i="3"/>
  <c r="P28" i="1" s="1"/>
  <c r="T21" i="18" s="1"/>
  <c r="L91" i="3"/>
  <c r="L28" i="1" s="1"/>
  <c r="J91" i="3"/>
  <c r="J28" i="1" s="1"/>
  <c r="H91" i="3"/>
  <c r="H28" i="1" s="1"/>
  <c r="F91" i="3"/>
  <c r="F28" i="1" s="1"/>
  <c r="P79" i="3"/>
  <c r="P27" i="1" s="1"/>
  <c r="T20" i="18" s="1"/>
  <c r="L79" i="3"/>
  <c r="L27" i="1" s="1"/>
  <c r="J79" i="3"/>
  <c r="J27" i="1" s="1"/>
  <c r="H79" i="3"/>
  <c r="H27" i="1" s="1"/>
  <c r="F79" i="3"/>
  <c r="F27" i="1" s="1"/>
  <c r="P67" i="3"/>
  <c r="P26" i="1" s="1"/>
  <c r="T19" i="18" s="1"/>
  <c r="L67" i="3"/>
  <c r="L26" i="1" s="1"/>
  <c r="J67" i="3"/>
  <c r="J26" i="1" s="1"/>
  <c r="H67" i="3"/>
  <c r="H26" i="1" s="1"/>
  <c r="F67" i="3"/>
  <c r="F26" i="1" s="1"/>
  <c r="P55" i="3"/>
  <c r="L55" i="3"/>
  <c r="J55" i="3"/>
  <c r="J25" i="1" s="1"/>
  <c r="H55" i="3"/>
  <c r="F55" i="3"/>
  <c r="L43" i="3"/>
  <c r="F43" i="3"/>
  <c r="L31" i="3"/>
  <c r="F31" i="3"/>
  <c r="P19" i="3"/>
  <c r="L19" i="3"/>
  <c r="H19" i="3"/>
  <c r="F19" i="3"/>
  <c r="P29" i="13"/>
  <c r="L29" i="13"/>
  <c r="J29" i="13"/>
  <c r="H29" i="13"/>
  <c r="F29" i="13"/>
  <c r="P15" i="13"/>
  <c r="L15" i="13"/>
  <c r="H15" i="13"/>
  <c r="F15" i="13"/>
  <c r="P9" i="13"/>
  <c r="L9" i="13"/>
  <c r="J9" i="13"/>
  <c r="H9" i="13"/>
  <c r="F9" i="13"/>
  <c r="P18" i="1"/>
  <c r="T13" i="18" s="1"/>
  <c r="J56" i="2"/>
  <c r="J18" i="1" s="1"/>
  <c r="H56" i="2"/>
  <c r="H18" i="1" s="1"/>
  <c r="F56" i="2"/>
  <c r="F18" i="1" s="1"/>
  <c r="H50" i="2"/>
  <c r="H17" i="1" s="1"/>
  <c r="F50" i="2"/>
  <c r="F17" i="1" s="1"/>
  <c r="P26" i="2"/>
  <c r="L26" i="2"/>
  <c r="L16" i="1" s="1"/>
  <c r="H26" i="2"/>
  <c r="H16" i="1" s="1"/>
  <c r="F26" i="2"/>
  <c r="F16" i="1" s="1"/>
  <c r="P19" i="1"/>
  <c r="T14" i="18" s="1"/>
  <c r="L66" i="2"/>
  <c r="L19" i="1" s="1"/>
  <c r="J66" i="2"/>
  <c r="J19" i="1" s="1"/>
  <c r="H66" i="2"/>
  <c r="H19" i="1" s="1"/>
  <c r="F66" i="2"/>
  <c r="F19" i="1" s="1"/>
  <c r="P21" i="2"/>
  <c r="L21" i="2"/>
  <c r="L15" i="1" s="1"/>
  <c r="J21" i="2"/>
  <c r="J15" i="1" s="1"/>
  <c r="H21" i="2"/>
  <c r="H15" i="1" s="1"/>
  <c r="F21" i="2"/>
  <c r="F15" i="1" s="1"/>
  <c r="P31" i="4"/>
  <c r="L31" i="4"/>
  <c r="H31" i="4"/>
  <c r="F31" i="4"/>
  <c r="P17" i="4"/>
  <c r="P37" i="4" s="1"/>
  <c r="L17" i="4"/>
  <c r="H17" i="4"/>
  <c r="F17" i="4"/>
  <c r="P12" i="1"/>
  <c r="I8" i="24" s="1"/>
  <c r="L12" i="1"/>
  <c r="J12" i="1"/>
  <c r="H12" i="1"/>
  <c r="F12" i="1"/>
  <c r="L37" i="10" l="1"/>
  <c r="G180" i="56"/>
  <c r="G190" i="56"/>
  <c r="H37" i="4"/>
  <c r="P34" i="10"/>
  <c r="P37" i="10" s="1"/>
  <c r="F34" i="10"/>
  <c r="F37" i="10" s="1"/>
  <c r="F38" i="10" s="1"/>
  <c r="X3" i="56"/>
  <c r="I75" i="24"/>
  <c r="N30" i="6"/>
  <c r="E3" i="56"/>
  <c r="H32" i="11"/>
  <c r="F32" i="11"/>
  <c r="F34" i="11" s="1"/>
  <c r="F35" i="11" s="1"/>
  <c r="F32" i="7"/>
  <c r="F35" i="7" s="1"/>
  <c r="F36" i="7" s="1"/>
  <c r="N37" i="5"/>
  <c r="L31" i="13"/>
  <c r="J20" i="1"/>
  <c r="J22" i="1" s="1"/>
  <c r="F32" i="12"/>
  <c r="F34" i="12" s="1"/>
  <c r="F35" i="12" s="1"/>
  <c r="H32" i="12"/>
  <c r="H34" i="12" s="1"/>
  <c r="H35" i="12" s="1"/>
  <c r="L32" i="12"/>
  <c r="H34" i="11"/>
  <c r="H35" i="11" s="1"/>
  <c r="L32" i="11"/>
  <c r="F32" i="8"/>
  <c r="F35" i="8" s="1"/>
  <c r="F36" i="8" s="1"/>
  <c r="H32" i="8"/>
  <c r="H35" i="8" s="1"/>
  <c r="H36" i="8" s="1"/>
  <c r="L32" i="8"/>
  <c r="H32" i="7"/>
  <c r="H35" i="7" s="1"/>
  <c r="H36" i="7" s="1"/>
  <c r="L32" i="7"/>
  <c r="H32" i="6"/>
  <c r="H35" i="6" s="1"/>
  <c r="H37" i="6" s="1"/>
  <c r="L32" i="6"/>
  <c r="F32" i="6"/>
  <c r="F35" i="6" s="1"/>
  <c r="F37" i="6" s="1"/>
  <c r="P32" i="6"/>
  <c r="L53" i="5"/>
  <c r="H33" i="4"/>
  <c r="H38" i="4" s="1"/>
  <c r="L33" i="4"/>
  <c r="F33" i="4"/>
  <c r="F38" i="4" s="1"/>
  <c r="P25" i="1"/>
  <c r="T18" i="18" s="1"/>
  <c r="J19" i="4"/>
  <c r="L43" i="10"/>
  <c r="P68" i="2"/>
  <c r="P15" i="1"/>
  <c r="F53" i="5"/>
  <c r="F56" i="5" s="1"/>
  <c r="F57" i="5" s="1"/>
  <c r="H34" i="1"/>
  <c r="H53" i="5"/>
  <c r="H56" i="5" s="1"/>
  <c r="H57" i="5" s="1"/>
  <c r="H37" i="10"/>
  <c r="H38" i="10" s="1"/>
  <c r="P53" i="5"/>
  <c r="P32" i="12"/>
  <c r="P32" i="11"/>
  <c r="S3" i="56"/>
  <c r="S12" i="56" s="1"/>
  <c r="S18" i="56" s="1"/>
  <c r="I69" i="24"/>
  <c r="O3" i="56"/>
  <c r="O12" i="56" s="1"/>
  <c r="O18" i="56" s="1"/>
  <c r="I63" i="24"/>
  <c r="P32" i="8"/>
  <c r="P32" i="7"/>
  <c r="K3" i="56"/>
  <c r="K12" i="56" s="1"/>
  <c r="K18" i="56" s="1"/>
  <c r="I45" i="24"/>
  <c r="P33" i="4"/>
  <c r="G3" i="56"/>
  <c r="G12" i="56" s="1"/>
  <c r="G18" i="56" s="1"/>
  <c r="I32" i="24"/>
  <c r="J31" i="13"/>
  <c r="J34" i="13" s="1"/>
  <c r="J35" i="13" s="1"/>
  <c r="F31" i="13"/>
  <c r="F34" i="13" s="1"/>
  <c r="F35" i="13" s="1"/>
  <c r="H31" i="13"/>
  <c r="H34" i="13" s="1"/>
  <c r="H35" i="13" s="1"/>
  <c r="P31" i="13"/>
  <c r="L25" i="1"/>
  <c r="F34" i="1"/>
  <c r="L34" i="1"/>
  <c r="H25" i="1"/>
  <c r="P34" i="1"/>
  <c r="T27" i="18" s="1"/>
  <c r="J34" i="1"/>
  <c r="F25" i="1"/>
  <c r="C9" i="56"/>
  <c r="AD9" i="56" s="1"/>
  <c r="J177" i="3"/>
  <c r="P16" i="1"/>
  <c r="T11" i="18" s="1"/>
  <c r="F177" i="3"/>
  <c r="L177" i="3"/>
  <c r="P177" i="3"/>
  <c r="E12" i="56"/>
  <c r="E18" i="56" s="1"/>
  <c r="H177" i="3"/>
  <c r="X12" i="56"/>
  <c r="X18" i="56" s="1"/>
  <c r="N19" i="1"/>
  <c r="C14" i="56"/>
  <c r="AD14" i="56" s="1"/>
  <c r="C3" i="56"/>
  <c r="N12" i="1"/>
  <c r="N66" i="2"/>
  <c r="H18" i="11"/>
  <c r="P18" i="8"/>
  <c r="L56" i="2"/>
  <c r="L18" i="1" s="1"/>
  <c r="N18" i="1" s="1"/>
  <c r="H20" i="10"/>
  <c r="N53" i="2"/>
  <c r="N56" i="2" s="1"/>
  <c r="N28" i="1"/>
  <c r="N27" i="1"/>
  <c r="H18" i="12"/>
  <c r="N17" i="4"/>
  <c r="N26" i="2"/>
  <c r="P39" i="5"/>
  <c r="N31" i="1"/>
  <c r="N29" i="1"/>
  <c r="N30" i="1"/>
  <c r="H18" i="6"/>
  <c r="N26" i="1"/>
  <c r="F18" i="11"/>
  <c r="N33" i="1"/>
  <c r="L18" i="11"/>
  <c r="L35" i="11" s="1"/>
  <c r="L37" i="11" s="1"/>
  <c r="L40" i="11" s="1"/>
  <c r="N32" i="1"/>
  <c r="N151" i="3"/>
  <c r="P18" i="11"/>
  <c r="P18" i="6"/>
  <c r="P19" i="4"/>
  <c r="P17" i="13"/>
  <c r="N15" i="13"/>
  <c r="N21" i="2"/>
  <c r="H20" i="1"/>
  <c r="F17" i="13"/>
  <c r="L18" i="12"/>
  <c r="L35" i="12" s="1"/>
  <c r="L37" i="12" s="1"/>
  <c r="J39" i="5"/>
  <c r="J18" i="7"/>
  <c r="N29" i="13"/>
  <c r="N16" i="11"/>
  <c r="N29" i="2"/>
  <c r="N50" i="2" s="1"/>
  <c r="L19" i="4"/>
  <c r="L36" i="4" s="1"/>
  <c r="F18" i="6"/>
  <c r="F18" i="7"/>
  <c r="N16" i="7"/>
  <c r="N31" i="3"/>
  <c r="N31" i="4"/>
  <c r="N51" i="5"/>
  <c r="N16" i="6"/>
  <c r="N18" i="10"/>
  <c r="H18" i="8"/>
  <c r="N30" i="11"/>
  <c r="H39" i="5"/>
  <c r="L41" i="8"/>
  <c r="N175" i="3"/>
  <c r="N163" i="3"/>
  <c r="N139" i="3"/>
  <c r="N127" i="3"/>
  <c r="N115" i="3"/>
  <c r="N103" i="3"/>
  <c r="N91" i="3"/>
  <c r="N79" i="3"/>
  <c r="N67" i="3"/>
  <c r="N55" i="3"/>
  <c r="N43" i="3"/>
  <c r="N19" i="3"/>
  <c r="N30" i="7"/>
  <c r="P18" i="7"/>
  <c r="N32" i="10"/>
  <c r="P20" i="10"/>
  <c r="N30" i="8"/>
  <c r="N16" i="8"/>
  <c r="N30" i="12"/>
  <c r="N16" i="12"/>
  <c r="P18" i="12"/>
  <c r="L20" i="10"/>
  <c r="L38" i="10" s="1"/>
  <c r="L40" i="10" s="1"/>
  <c r="L18" i="8"/>
  <c r="L36" i="8" s="1"/>
  <c r="L38" i="8" s="1"/>
  <c r="L18" i="7"/>
  <c r="L36" i="7" s="1"/>
  <c r="L38" i="7" s="1"/>
  <c r="L41" i="7" s="1"/>
  <c r="L18" i="6"/>
  <c r="L37" i="6" s="1"/>
  <c r="L39" i="6" s="1"/>
  <c r="L43" i="6" s="1"/>
  <c r="L39" i="5"/>
  <c r="L57" i="5" s="1"/>
  <c r="L59" i="5" s="1"/>
  <c r="L62" i="5" s="1"/>
  <c r="L17" i="13"/>
  <c r="L35" i="13" s="1"/>
  <c r="J17" i="13"/>
  <c r="J18" i="8"/>
  <c r="J68" i="2"/>
  <c r="J51" i="5"/>
  <c r="J53" i="5" s="1"/>
  <c r="J56" i="5" s="1"/>
  <c r="J57" i="5" s="1"/>
  <c r="J18" i="12"/>
  <c r="F18" i="12"/>
  <c r="J18" i="11"/>
  <c r="J20" i="10"/>
  <c r="F20" i="10"/>
  <c r="F18" i="8"/>
  <c r="H18" i="7"/>
  <c r="J18" i="6"/>
  <c r="F39" i="5"/>
  <c r="H19" i="4"/>
  <c r="F19" i="4"/>
  <c r="H17" i="13"/>
  <c r="L37" i="13"/>
  <c r="L41" i="13" s="1"/>
  <c r="F20" i="1"/>
  <c r="H68" i="2"/>
  <c r="F68" i="2"/>
  <c r="L37" i="4" l="1"/>
  <c r="N37" i="4" s="1"/>
  <c r="N20" i="10"/>
  <c r="N34" i="10"/>
  <c r="H22" i="1"/>
  <c r="F22" i="1"/>
  <c r="P35" i="13"/>
  <c r="N34" i="13"/>
  <c r="N35" i="13" s="1"/>
  <c r="N37" i="13" s="1"/>
  <c r="P37" i="13"/>
  <c r="P41" i="13" s="1"/>
  <c r="J16" i="14" s="1"/>
  <c r="N18" i="12"/>
  <c r="N32" i="12"/>
  <c r="N34" i="12"/>
  <c r="N35" i="12" s="1"/>
  <c r="N37" i="12" s="1"/>
  <c r="X180" i="56"/>
  <c r="X195" i="56" s="1"/>
  <c r="X199" i="56" s="1"/>
  <c r="P35" i="12"/>
  <c r="P37" i="12" s="1"/>
  <c r="P40" i="12" s="1"/>
  <c r="J33" i="14" s="1"/>
  <c r="N18" i="11"/>
  <c r="N32" i="11"/>
  <c r="N34" i="11"/>
  <c r="N35" i="11" s="1"/>
  <c r="N37" i="11" s="1"/>
  <c r="P35" i="11"/>
  <c r="N37" i="10"/>
  <c r="N38" i="10" s="1"/>
  <c r="P38" i="10"/>
  <c r="O180" i="56" s="1"/>
  <c r="N18" i="8"/>
  <c r="N32" i="8"/>
  <c r="N36" i="8"/>
  <c r="N38" i="8" s="1"/>
  <c r="P36" i="8"/>
  <c r="N35" i="7"/>
  <c r="N36" i="7" s="1"/>
  <c r="N38" i="7" s="1"/>
  <c r="P36" i="7"/>
  <c r="N18" i="7"/>
  <c r="N32" i="7"/>
  <c r="N18" i="6"/>
  <c r="N32" i="6"/>
  <c r="N35" i="6"/>
  <c r="N37" i="6" s="1"/>
  <c r="N39" i="6" s="1"/>
  <c r="P37" i="6"/>
  <c r="K180" i="56" s="1"/>
  <c r="K195" i="56" s="1"/>
  <c r="K199" i="56" s="1"/>
  <c r="N39" i="5"/>
  <c r="N53" i="5"/>
  <c r="N56" i="5"/>
  <c r="N57" i="5" s="1"/>
  <c r="N59" i="5" s="1"/>
  <c r="P57" i="5"/>
  <c r="N19" i="4"/>
  <c r="N33" i="4"/>
  <c r="N36" i="4"/>
  <c r="P38" i="4"/>
  <c r="I34" i="24" s="1"/>
  <c r="N17" i="13"/>
  <c r="N31" i="13"/>
  <c r="P20" i="1"/>
  <c r="T10" i="18"/>
  <c r="N15" i="1"/>
  <c r="C6" i="56"/>
  <c r="N177" i="3"/>
  <c r="AD3" i="56"/>
  <c r="N16" i="1"/>
  <c r="C7" i="56"/>
  <c r="AD7" i="56" s="1"/>
  <c r="L68" i="2"/>
  <c r="L20" i="1"/>
  <c r="H35" i="1"/>
  <c r="H42" i="1" s="1"/>
  <c r="J35" i="1"/>
  <c r="J42" i="1" s="1"/>
  <c r="L41" i="6"/>
  <c r="N34" i="1"/>
  <c r="F35" i="1"/>
  <c r="F42" i="1" s="1"/>
  <c r="N25" i="1"/>
  <c r="P35" i="1"/>
  <c r="N68" i="2"/>
  <c r="L35" i="1"/>
  <c r="N38" i="4" l="1"/>
  <c r="N40" i="4" s="1"/>
  <c r="L38" i="4"/>
  <c r="L40" i="4" s="1"/>
  <c r="L43" i="4" s="1"/>
  <c r="K23" i="24"/>
  <c r="I22" i="24"/>
  <c r="I77" i="24"/>
  <c r="K78" i="24" s="1"/>
  <c r="S190" i="56"/>
  <c r="S195" i="56" s="1"/>
  <c r="S199" i="56" s="1"/>
  <c r="N41" i="6"/>
  <c r="H46" i="1"/>
  <c r="H47" i="1" s="1"/>
  <c r="F46" i="1"/>
  <c r="F47" i="1" s="1"/>
  <c r="J46" i="1"/>
  <c r="J47" i="1" s="1"/>
  <c r="L22" i="1"/>
  <c r="L42" i="1"/>
  <c r="L46" i="1" s="1"/>
  <c r="L47" i="1" s="1"/>
  <c r="L49" i="1" s="1"/>
  <c r="L51" i="1" s="1"/>
  <c r="X197" i="56"/>
  <c r="E195" i="56"/>
  <c r="AD190" i="56"/>
  <c r="P22" i="1"/>
  <c r="P42" i="1"/>
  <c r="P46" i="1" s="1"/>
  <c r="C191" i="56" s="1"/>
  <c r="P37" i="11"/>
  <c r="S197" i="56"/>
  <c r="I65" i="24"/>
  <c r="K66" i="24" s="1"/>
  <c r="P40" i="10"/>
  <c r="O195" i="56"/>
  <c r="AD179" i="56"/>
  <c r="I59" i="24"/>
  <c r="K60" i="24" s="1"/>
  <c r="P38" i="8"/>
  <c r="P41" i="8" s="1"/>
  <c r="J24" i="14" s="1"/>
  <c r="I53" i="24"/>
  <c r="K54" i="24" s="1"/>
  <c r="P38" i="7"/>
  <c r="P41" i="7" s="1"/>
  <c r="J23" i="14" s="1"/>
  <c r="K197" i="56"/>
  <c r="I47" i="24"/>
  <c r="K48" i="24" s="1"/>
  <c r="P39" i="6"/>
  <c r="I40" i="24"/>
  <c r="K41" i="24" s="1"/>
  <c r="P59" i="5"/>
  <c r="P62" i="5" s="1"/>
  <c r="J21" i="14" s="1"/>
  <c r="K35" i="24"/>
  <c r="P40" i="4"/>
  <c r="P43" i="4" s="1"/>
  <c r="J20" i="14" s="1"/>
  <c r="G195" i="56"/>
  <c r="AD180" i="56"/>
  <c r="N20" i="1"/>
  <c r="AD6" i="56"/>
  <c r="AD10" i="56" s="1"/>
  <c r="AD12" i="56" s="1"/>
  <c r="AD18" i="56" s="1"/>
  <c r="C10" i="56"/>
  <c r="C12" i="56" s="1"/>
  <c r="C18" i="56" s="1"/>
  <c r="N35" i="1"/>
  <c r="C195" i="56" l="1"/>
  <c r="C199" i="56" s="1"/>
  <c r="AD191" i="56"/>
  <c r="AD195" i="56" s="1"/>
  <c r="AD199" i="56" s="1"/>
  <c r="P40" i="11"/>
  <c r="J30" i="14" s="1"/>
  <c r="I71" i="24"/>
  <c r="K72" i="24" s="1"/>
  <c r="E199" i="56"/>
  <c r="E197" i="56"/>
  <c r="P47" i="1"/>
  <c r="I10" i="24" s="1"/>
  <c r="K12" i="24" s="1"/>
  <c r="N22" i="1"/>
  <c r="N42" i="1"/>
  <c r="N46" i="1" s="1"/>
  <c r="O199" i="56"/>
  <c r="O197" i="56"/>
  <c r="P43" i="10"/>
  <c r="J27" i="14" s="1"/>
  <c r="N40" i="10"/>
  <c r="P43" i="6"/>
  <c r="J22" i="14" s="1"/>
  <c r="P41" i="6"/>
  <c r="G199" i="56"/>
  <c r="G197" i="56"/>
  <c r="C197" i="56" l="1"/>
  <c r="P49" i="1"/>
  <c r="P51" i="1" s="1"/>
  <c r="N47" i="1"/>
  <c r="N49" i="1" s="1"/>
  <c r="AD197" i="56"/>
  <c r="J15" i="14" l="1"/>
  <c r="J35" i="14" l="1"/>
</calcChain>
</file>

<file path=xl/sharedStrings.xml><?xml version="1.0" encoding="utf-8"?>
<sst xmlns="http://schemas.openxmlformats.org/spreadsheetml/2006/main" count="4312" uniqueCount="958">
  <si>
    <t>Table of Contents</t>
  </si>
  <si>
    <t>FY 21/22</t>
  </si>
  <si>
    <t>I.</t>
  </si>
  <si>
    <t>Introductory Section</t>
  </si>
  <si>
    <t>….................................................................</t>
  </si>
  <si>
    <t>i</t>
  </si>
  <si>
    <t>Budget Assumptions</t>
  </si>
  <si>
    <t>ii</t>
  </si>
  <si>
    <t>Appropriation Resolution</t>
  </si>
  <si>
    <t>…...........................................................</t>
  </si>
  <si>
    <t>…...........................................</t>
  </si>
  <si>
    <t>iiia</t>
  </si>
  <si>
    <t>Use of Beg Fund Balance Resolution</t>
  </si>
  <si>
    <t>iiib</t>
  </si>
  <si>
    <t>Interfund Borrowing Resolution</t>
  </si>
  <si>
    <t>iiic</t>
  </si>
  <si>
    <t>General Fund Graphs</t>
  </si>
  <si>
    <t>iv</t>
  </si>
  <si>
    <t>II.</t>
  </si>
  <si>
    <t>Financial Section</t>
  </si>
  <si>
    <t>General Fund Summary</t>
  </si>
  <si>
    <t>General Fund Revenue Detail</t>
  </si>
  <si>
    <t>…..................................</t>
  </si>
  <si>
    <t>…...................................</t>
  </si>
  <si>
    <t>Insurance Reserve Fund</t>
  </si>
  <si>
    <t>…......................................................</t>
  </si>
  <si>
    <t>Food Service Fund</t>
  </si>
  <si>
    <t>Designated Purpose Grants Fund</t>
  </si>
  <si>
    <t>Capital Reserve Fund</t>
  </si>
  <si>
    <t>Pupil Activity Fund</t>
  </si>
  <si>
    <t>Bond Redemption Fund</t>
  </si>
  <si>
    <t>Pupil Count History</t>
  </si>
  <si>
    <t>Debt Summary</t>
  </si>
  <si>
    <t>Budget Development Assumptions</t>
  </si>
  <si>
    <t>Revenue-Based Assumptions</t>
  </si>
  <si>
    <t>October FTE Pupil Count</t>
  </si>
  <si>
    <t>5-Yr Avg Funded Pupil Count</t>
  </si>
  <si>
    <t>Post-Negative Factor Per-Pupil Funding</t>
  </si>
  <si>
    <t>Total Program Funding</t>
  </si>
  <si>
    <t>Budget Stabilization Factor</t>
  </si>
  <si>
    <t>Net Assessed Valuation</t>
  </si>
  <si>
    <t>General Fund</t>
  </si>
  <si>
    <t>Abatement Levy</t>
  </si>
  <si>
    <t>Bond Fund</t>
  </si>
  <si>
    <t>Mill Levy Override Fund</t>
  </si>
  <si>
    <t>Total Mill Levy</t>
  </si>
  <si>
    <t>Expenditure-Based Assumptions</t>
  </si>
  <si>
    <t>District Contribution Family Insurance Premium</t>
  </si>
  <si>
    <t>Employer PERA Contribution</t>
  </si>
  <si>
    <t>Medicare Employer Contribution</t>
  </si>
  <si>
    <t>Colorado Minimum Wage</t>
  </si>
  <si>
    <t>Debt-Based Assumptions</t>
  </si>
  <si>
    <t>Gross Debt Capacity @ 20%</t>
  </si>
  <si>
    <t>Remaining Debt Capacity</t>
  </si>
  <si>
    <t>Total Appropriation</t>
  </si>
  <si>
    <t>that the amounts shown in the following schedule be appropriated to each fund as specified</t>
  </si>
  <si>
    <t>FUND</t>
  </si>
  <si>
    <t>APPROPRIATION AMOUNT</t>
  </si>
  <si>
    <t>Special Revenue Funds</t>
  </si>
  <si>
    <t>Capital Projects Funds</t>
  </si>
  <si>
    <t>Trust/Custodian Funds</t>
  </si>
  <si>
    <t>Use of Beginning Fund Balance Resolution</t>
  </si>
  <si>
    <t>General Fund Beginning Fund Balance</t>
  </si>
  <si>
    <t>Insurance Reserve Fund Beginning Fund Balance</t>
  </si>
  <si>
    <t>Whereas Colorado Revised Statutes (C.R.S. 22-44-113) authorizes the Board of Education to borrow</t>
  </si>
  <si>
    <t>unencumbered monies from one fund for use by another fund.  Monies borrowed from a fund</t>
  </si>
  <si>
    <t>pursuant to applicable laws must be repaid to said fund when needed to meet obligations</t>
  </si>
  <si>
    <t>of said fund and any such loan shall be repaid no later than three (3) months after the beginning</t>
  </si>
  <si>
    <t>of the following budget year.  In the event monies are not forthcoming from designated sources,</t>
  </si>
  <si>
    <t>an amount equal to the outstanding liability shall be expended from the General Fund and used</t>
  </si>
  <si>
    <t>to repay the loan, now, therefore, be it</t>
  </si>
  <si>
    <t>Resolved, that:</t>
  </si>
  <si>
    <t>in accordance with applicable laws and regulations.</t>
  </si>
  <si>
    <t>Fund Name</t>
  </si>
  <si>
    <t>Borrowing Amount</t>
  </si>
  <si>
    <t>General Fund Revenues</t>
  </si>
  <si>
    <t>General Fund Expenditures</t>
  </si>
  <si>
    <t>Individual Fund Statements</t>
  </si>
  <si>
    <t>Actuals</t>
  </si>
  <si>
    <t>FY 19-20</t>
  </si>
  <si>
    <t>FY 20-21</t>
  </si>
  <si>
    <t>Change</t>
  </si>
  <si>
    <t>Beginning Fund Balance</t>
  </si>
  <si>
    <t>Other Fund Balance</t>
  </si>
  <si>
    <t>Total Beginning Fund Balance</t>
  </si>
  <si>
    <t>Revenues</t>
  </si>
  <si>
    <t>Local Revenue</t>
  </si>
  <si>
    <t>Intermediate Revenue</t>
  </si>
  <si>
    <t>State Revenue</t>
  </si>
  <si>
    <t>Federal Revenue</t>
  </si>
  <si>
    <t>Total Revenues</t>
  </si>
  <si>
    <t>Total Resources Available</t>
  </si>
  <si>
    <t>Expenditures</t>
  </si>
  <si>
    <t>Instructional Services</t>
  </si>
  <si>
    <t>Pupil Services</t>
  </si>
  <si>
    <t>Instr. Staff Support</t>
  </si>
  <si>
    <t>General Administration</t>
  </si>
  <si>
    <t>School Administration</t>
  </si>
  <si>
    <t>Business Services</t>
  </si>
  <si>
    <t>Maintenance &amp; Operations</t>
  </si>
  <si>
    <t>Transportation Services</t>
  </si>
  <si>
    <t>Central Services</t>
  </si>
  <si>
    <t>Other Services</t>
  </si>
  <si>
    <t>Total Expenditures</t>
  </si>
  <si>
    <t>Other Financing Uses</t>
  </si>
  <si>
    <t>Transfers Out</t>
  </si>
  <si>
    <t>Total Other Financing Uses</t>
  </si>
  <si>
    <t>Fund Balances</t>
  </si>
  <si>
    <t>Restricted - TABOR</t>
  </si>
  <si>
    <t>Total Fund Balance</t>
  </si>
  <si>
    <t>Total Expenditures &amp; Fund Balance</t>
  </si>
  <si>
    <t>Fund Balance, End of Year</t>
  </si>
  <si>
    <t>General Fund Revenue</t>
  </si>
  <si>
    <t>Local Revenues</t>
  </si>
  <si>
    <t>Property Taxes</t>
  </si>
  <si>
    <t>N/A</t>
  </si>
  <si>
    <t>Specific Ownership Taxes (SFA)</t>
  </si>
  <si>
    <t>Specific Ownership Taxes</t>
  </si>
  <si>
    <t>Delinquent Taxes &amp; Interest</t>
  </si>
  <si>
    <t>Tuition</t>
  </si>
  <si>
    <t>Transportation Fees</t>
  </si>
  <si>
    <t>Earnings on Investments</t>
  </si>
  <si>
    <t>Pupil Activity Fees</t>
  </si>
  <si>
    <t>Community Services Fees</t>
  </si>
  <si>
    <t>Other Local Revenues</t>
  </si>
  <si>
    <t>Total Local Revenues</t>
  </si>
  <si>
    <t>Mineral Lease</t>
  </si>
  <si>
    <t>Other Intermediate Revenue</t>
  </si>
  <si>
    <t>Total Intermediate Revenue</t>
  </si>
  <si>
    <t>State Equalization</t>
  </si>
  <si>
    <t>Small &amp; Large Rural</t>
  </si>
  <si>
    <t>Career &amp; Technical Education</t>
  </si>
  <si>
    <t>Transportation</t>
  </si>
  <si>
    <t>English Language Proficiency</t>
  </si>
  <si>
    <t>Small Attendance Center</t>
  </si>
  <si>
    <t>Gifted &amp; Talented</t>
  </si>
  <si>
    <t>At-Risk Funding</t>
  </si>
  <si>
    <t>School to Work Alliance Program</t>
  </si>
  <si>
    <t>On-Behalf Payment</t>
  </si>
  <si>
    <t>Audit Adjustments</t>
  </si>
  <si>
    <t>Other State Revenue</t>
  </si>
  <si>
    <t>Total State Revenues</t>
  </si>
  <si>
    <t>ESSER Relief Funds</t>
  </si>
  <si>
    <t>Total Federal Revenues</t>
  </si>
  <si>
    <t>Insurance Reserve</t>
  </si>
  <si>
    <t>Designated Purpose Grant</t>
  </si>
  <si>
    <t>Other</t>
  </si>
  <si>
    <t>Instruction (11)</t>
  </si>
  <si>
    <t>Salaries</t>
  </si>
  <si>
    <t>Employee Benefits</t>
  </si>
  <si>
    <t>Professional Services</t>
  </si>
  <si>
    <t>Property Services</t>
  </si>
  <si>
    <t>Supplies &amp; Materials</t>
  </si>
  <si>
    <t>Equipment</t>
  </si>
  <si>
    <t>Other Objects</t>
  </si>
  <si>
    <t>Other Uses</t>
  </si>
  <si>
    <t>Total Instruction</t>
  </si>
  <si>
    <t>Special Education (12)</t>
  </si>
  <si>
    <t>Total Special Education</t>
  </si>
  <si>
    <t>Career &amp; Technical Education (13)</t>
  </si>
  <si>
    <t>Total Career &amp; Technical Education</t>
  </si>
  <si>
    <t>Cocurricular Education (14)</t>
  </si>
  <si>
    <t>Total Cocurricular Education</t>
  </si>
  <si>
    <t>Student Support Svcs (21)</t>
  </si>
  <si>
    <t>Total Student Support Svcs</t>
  </si>
  <si>
    <t>Total Staff Support Svcs</t>
  </si>
  <si>
    <t>General Administration (23)</t>
  </si>
  <si>
    <t>Total General Administration</t>
  </si>
  <si>
    <t>School Administration (24)</t>
  </si>
  <si>
    <t>Total School Administration</t>
  </si>
  <si>
    <t>Business Services (25)</t>
  </si>
  <si>
    <t>Total Business Services</t>
  </si>
  <si>
    <t>Maintenance &amp; Operations (26)</t>
  </si>
  <si>
    <t>Total Maintenance &amp; Operations</t>
  </si>
  <si>
    <t>Student Transportation (27)</t>
  </si>
  <si>
    <t>Total Student Transportation</t>
  </si>
  <si>
    <t>Central Services (28)</t>
  </si>
  <si>
    <t>Total Central Services</t>
  </si>
  <si>
    <t>Community Services (33)</t>
  </si>
  <si>
    <t>Total Community Services</t>
  </si>
  <si>
    <t>Property Services (4x)</t>
  </si>
  <si>
    <t>Total Property Services</t>
  </si>
  <si>
    <t>Other Revenue</t>
  </si>
  <si>
    <t>Title VIb (Special Education)</t>
  </si>
  <si>
    <t>General Fund Allocation</t>
  </si>
  <si>
    <t>Supplemental Information</t>
  </si>
  <si>
    <t>Fiscal Year</t>
  </si>
  <si>
    <t>Funded Pupil Count</t>
  </si>
  <si>
    <t>FY 20/21</t>
  </si>
  <si>
    <t>FY 19/20</t>
  </si>
  <si>
    <t>FY 18/19</t>
  </si>
  <si>
    <t>FY 17/18</t>
  </si>
  <si>
    <t>FY 16/17</t>
  </si>
  <si>
    <t>FY 15/16</t>
  </si>
  <si>
    <t>FY 14/15</t>
  </si>
  <si>
    <t>FY 13/14</t>
  </si>
  <si>
    <t>FY 12/13</t>
  </si>
  <si>
    <t xml:space="preserve">               *  From CDE Funding Worksheets</t>
  </si>
  <si>
    <t>Administrators</t>
  </si>
  <si>
    <t>Principal</t>
  </si>
  <si>
    <t>Debt Amortization Schedule</t>
  </si>
  <si>
    <t>Pymt Date</t>
  </si>
  <si>
    <t>Interest</t>
  </si>
  <si>
    <t>Balance</t>
  </si>
  <si>
    <t>State Library Grant</t>
  </si>
  <si>
    <t>Title I</t>
  </si>
  <si>
    <t>IDEA Preschool</t>
  </si>
  <si>
    <t>Title IIA</t>
  </si>
  <si>
    <t>Title IIIA</t>
  </si>
  <si>
    <t>Perkins</t>
  </si>
  <si>
    <t>Title IVA</t>
  </si>
  <si>
    <t>FY 22/23</t>
  </si>
  <si>
    <t>FY 21-22</t>
  </si>
  <si>
    <t>FY 22-23</t>
  </si>
  <si>
    <t>Revised</t>
  </si>
  <si>
    <t>School Budgets</t>
  </si>
  <si>
    <t>General Fund Detail Budgets</t>
  </si>
  <si>
    <t>Program:</t>
  </si>
  <si>
    <t>Program Budget Manager:</t>
  </si>
  <si>
    <t>Program Description:</t>
  </si>
  <si>
    <t>Staff FTE:</t>
  </si>
  <si>
    <t>Teachers (Licensed)</t>
  </si>
  <si>
    <t>Non-Teaching Professionals</t>
  </si>
  <si>
    <t>Classified - Instructional</t>
  </si>
  <si>
    <t>Classified - Maint, Oper &amp; Trans</t>
  </si>
  <si>
    <t>Total FTE</t>
  </si>
  <si>
    <t>Supplemental Pay &amp; Stipends</t>
  </si>
  <si>
    <t>Instruction - Special Education (12)</t>
  </si>
  <si>
    <t>This budget pays for educational services for students with disabilities and special needs.  The primary expenditures for this program are the salaries and benefits costs for special education staff.  Special Education expenditures in the General Fund are eligible for a partial reimbursement from the State of Colorado Special Education categorical funding as dictated by the Colorado public school finance act of 1994.</t>
  </si>
  <si>
    <t>This budget is used for students in state approved vocational programs operating in secondary schools.  Expenditures made from this program are eligible for reimbursement from the Colorado Vocational Act at a rate of approximately 30%.  The reimbursement revenue is a state categorical funding element from the Colorado public school finance act of 1994 and is listed in the General Fund under state revenues.</t>
  </si>
  <si>
    <t>Instruction - Career &amp; Technical Education (CTE)</t>
  </si>
  <si>
    <t>Instruction - Co-Curricular Activities</t>
  </si>
  <si>
    <t>Co-Curricular Instruction (14)</t>
  </si>
  <si>
    <t>Total Co-Curricular Instruction</t>
  </si>
  <si>
    <t>Student Support Services</t>
  </si>
  <si>
    <t>Total Student Support Services</t>
  </si>
  <si>
    <t>Student support services include all programs and activities in schools that support students but are not directly related to instruction.  Examples include school nurses, counselors, social workers and school psychologists.  The majority of expenditures are salaries and benefits of staff.</t>
  </si>
  <si>
    <t>Instructional Staff Services</t>
  </si>
  <si>
    <t>Transportation (27)</t>
  </si>
  <si>
    <t>Total Transportation</t>
  </si>
  <si>
    <t>Central Services/Human Resources</t>
  </si>
  <si>
    <t>Community Services</t>
  </si>
  <si>
    <t>Property Services (40)</t>
  </si>
  <si>
    <t>Student Support Services (21)</t>
  </si>
  <si>
    <t>General administration is the primary central administration program of the district.  This program includes the superintendent's office, Board of Education, legal fees, audit fees, and property tax collection fees.  While other administrative costs show up in the 2500-2800 programs, this program is the "general" administration program that is required by the Colorado uniform chart of accounts.</t>
  </si>
  <si>
    <t>Classified - School Admin</t>
  </si>
  <si>
    <t>The Business Services program records and accounts for the financial operations of the district.  The primary functions include financial and General Ledger reporting, accounts payable, accounts receivable and payroll.  Other functions of the Business Services program include grants accounting and most CDE compliance reporting.</t>
  </si>
  <si>
    <t>The Maintenance &amp; Operations program includes all of the costs of maintaining the district's facilities and grounds.  The expenditures include construction, electrical, mechanical/HVAC, plumbing and grounds.</t>
  </si>
  <si>
    <t>The Transportation program accounts for all of the expenditures to operate the district's transportation fleet.  This includes bus drivers and monitors, fuel and parts for repairs.  Also paid for by this program are a variety of requirements to include mobile radio support, administration of required testing, printing for safety rules and regulations and other miscellaneous expenses of operating a vehicle fleet.</t>
  </si>
  <si>
    <t>The community Services program accounts for the community liaisons and their expenses.  These positions provide a valuable interface with the community in order to address learning barriers outside the school or classroom.</t>
  </si>
  <si>
    <t>The Property Services program accounts for all capital construction n the General Fund.  While most of these expenditures are currently accounted for in the Capital Reserve Fund, it is possible that this program will be re-instated in the future.</t>
  </si>
  <si>
    <t xml:space="preserve"> </t>
  </si>
  <si>
    <t>Total</t>
  </si>
  <si>
    <t>Instruction</t>
  </si>
  <si>
    <t>Other Exp</t>
  </si>
  <si>
    <t>Capital Outlay</t>
  </si>
  <si>
    <t>Pupil  &amp; Instr Support Svcs</t>
  </si>
  <si>
    <t>Total Pupil &amp; Instr Support</t>
  </si>
  <si>
    <t>Facilities</t>
  </si>
  <si>
    <t>Total Facilities</t>
  </si>
  <si>
    <t>Total Budget</t>
  </si>
  <si>
    <t>Enrollment</t>
  </si>
  <si>
    <t>General Fund Program Sheets</t>
  </si>
  <si>
    <t>….................................</t>
  </si>
  <si>
    <t>General Fund Expenditure Summary</t>
  </si>
  <si>
    <t>Name</t>
  </si>
  <si>
    <t>Utilities</t>
  </si>
  <si>
    <t>Insert Logo Here</t>
  </si>
  <si>
    <t>Other Fund</t>
  </si>
  <si>
    <t>Trust Fund</t>
  </si>
  <si>
    <t>Insert logo Here</t>
  </si>
  <si>
    <t>GO Bond Series 20XX</t>
  </si>
  <si>
    <t>COP Series 20XX</t>
  </si>
  <si>
    <t>School 1</t>
  </si>
  <si>
    <t>School2</t>
  </si>
  <si>
    <t>School3</t>
  </si>
  <si>
    <t>School4</t>
  </si>
  <si>
    <t>School5</t>
  </si>
  <si>
    <t>School6</t>
  </si>
  <si>
    <t>School7</t>
  </si>
  <si>
    <t>3</t>
  </si>
  <si>
    <t>4-17</t>
  </si>
  <si>
    <t>Uniform Budget Summary</t>
  </si>
  <si>
    <t>Object
Source</t>
  </si>
  <si>
    <t>10
General Fund</t>
  </si>
  <si>
    <t>11
Charter School Fund</t>
  </si>
  <si>
    <t>18
Insurance Reserve / Risk-Management</t>
  </si>
  <si>
    <t xml:space="preserve">19
Preschool and Kindergarten </t>
  </si>
  <si>
    <t>21
Food Service</t>
  </si>
  <si>
    <t>22
Governmental Designated Grants Fund</t>
  </si>
  <si>
    <t xml:space="preserve">06
Supplemental Capital Construction, Technology, and
Maintenance Fund. </t>
  </si>
  <si>
    <t>07
Total Program Reserve Fund</t>
  </si>
  <si>
    <t xml:space="preserve">23
Pupil Activity </t>
  </si>
  <si>
    <t>24
Full-Day Kindergarten Mill Levy Override</t>
  </si>
  <si>
    <t xml:space="preserve">25
Transportation </t>
  </si>
  <si>
    <t>(26-29)
Other Special Revenue</t>
  </si>
  <si>
    <t>31
Bond Redemption</t>
  </si>
  <si>
    <t>39
COP Debt</t>
  </si>
  <si>
    <t>41
Building Fund</t>
  </si>
  <si>
    <t>42
Special Building &amp; Technology</t>
  </si>
  <si>
    <t>43
Capital Reserve Capital Projects</t>
  </si>
  <si>
    <t xml:space="preserve">46
Supplemental Capital Construction, Technology, and
Maintenance Fund. </t>
  </si>
  <si>
    <t>50
Enterprise Funds</t>
  </si>
  <si>
    <t xml:space="preserve">60
Internal Service </t>
  </si>
  <si>
    <t>64
Risk Related Activity</t>
  </si>
  <si>
    <t>70
Fiduciary: Trust and Other Custodial Funds: 70, 71, 75-79</t>
  </si>
  <si>
    <t>72
Private-Purpose Trust</t>
  </si>
  <si>
    <t>73
Custodial</t>
  </si>
  <si>
    <t>74
Pupil Activity Custodial</t>
  </si>
  <si>
    <t xml:space="preserve">85
Foundations </t>
  </si>
  <si>
    <t xml:space="preserve">Component Units and Other Reportable Funds </t>
  </si>
  <si>
    <t>TOTAL</t>
  </si>
  <si>
    <t>Beginning Fund Balance
(Includes All Reserves)</t>
  </si>
  <si>
    <t>Local Sources</t>
  </si>
  <si>
    <t>1000 - 1999</t>
  </si>
  <si>
    <t>Intermediate Sources</t>
  </si>
  <si>
    <t>2000 - 2999</t>
  </si>
  <si>
    <t>State Sources</t>
  </si>
  <si>
    <t>3000 - 3999</t>
  </si>
  <si>
    <t>Federal Sources</t>
  </si>
  <si>
    <t>4000 - 4999</t>
  </si>
  <si>
    <t>Total Beginning Fund Balance and Reserves</t>
  </si>
  <si>
    <t xml:space="preserve">      </t>
  </si>
  <si>
    <t>Total Allocations To/From Other Funds</t>
  </si>
  <si>
    <t>5600,5700, 5800</t>
  </si>
  <si>
    <t>Transfers To/From Other Funds</t>
  </si>
  <si>
    <t>5200 - 5300</t>
  </si>
  <si>
    <t xml:space="preserve">Other Sources </t>
  </si>
  <si>
    <t>5100,5400, 5500,5900, 5990, 5991</t>
  </si>
  <si>
    <t>Available  Beginning Fund Balance &amp; Revenues (Plus Or Minus (If Revenue) Allocations And Transfers)</t>
  </si>
  <si>
    <t>Instruction - Program 0010 to 2099</t>
  </si>
  <si>
    <t>0100</t>
  </si>
  <si>
    <t>Employee Benefits, including object 0280</t>
  </si>
  <si>
    <t>0200</t>
  </si>
  <si>
    <t>Purchased Services</t>
  </si>
  <si>
    <t>0300,0400, 0500</t>
  </si>
  <si>
    <t>Supplies and Materials</t>
  </si>
  <si>
    <t>0600</t>
  </si>
  <si>
    <t>Property</t>
  </si>
  <si>
    <t>0700</t>
  </si>
  <si>
    <t>0800, 0900</t>
  </si>
  <si>
    <t>Supporting Services</t>
  </si>
  <si>
    <t>Students - Program 2100</t>
  </si>
  <si>
    <t>Total Students</t>
  </si>
  <si>
    <t>Instructional Staff - Program 2200</t>
  </si>
  <si>
    <t>Total Instructional Staff</t>
  </si>
  <si>
    <t>General Administration - Program 2300, including Program 2303 and 2304</t>
  </si>
  <si>
    <t>School Administration - Program 2400</t>
  </si>
  <si>
    <t>Business Services - Program 2500, including Program 2501</t>
  </si>
  <si>
    <t>Operations and Maintenance - Program 2600</t>
  </si>
  <si>
    <t>Total Operations and Maintenance</t>
  </si>
  <si>
    <t>Student Transportation - Program 2700</t>
  </si>
  <si>
    <t>Central Support - Program 2800, including Program 2801</t>
  </si>
  <si>
    <t>Total Central Support</t>
  </si>
  <si>
    <t>Other Support - Program 2900</t>
  </si>
  <si>
    <t>Total Other Support</t>
  </si>
  <si>
    <t>Food Service Operations - Program 3100</t>
  </si>
  <si>
    <t>Enterprise Operations - Program 3200</t>
  </si>
  <si>
    <t>Total Enterprise Operations</t>
  </si>
  <si>
    <t>Community Services - Program 3300</t>
  </si>
  <si>
    <t>Education for Adults - Program 3400</t>
  </si>
  <si>
    <t>Total Education for Adults Services</t>
  </si>
  <si>
    <t>Total Supporting Services</t>
  </si>
  <si>
    <t>Property - Program 4000</t>
  </si>
  <si>
    <t>Total Property</t>
  </si>
  <si>
    <t>Other Uses - Program 5000s - including Transfers Out and/or Allocations Out as an expenditure</t>
  </si>
  <si>
    <t>Total Other Uses</t>
  </si>
  <si>
    <t>APPROPRIATED RESERVES</t>
  </si>
  <si>
    <t>Other Reserved Fund Balance (9900)</t>
  </si>
  <si>
    <t>0840</t>
  </si>
  <si>
    <t>Other Restricted Reserves (932X)</t>
  </si>
  <si>
    <t>Reserved Fund Balance (9100)</t>
  </si>
  <si>
    <t>District Emergency Reserve (9315)</t>
  </si>
  <si>
    <t>Reserve for TABOR 3% (9321)</t>
  </si>
  <si>
    <t>Reserve for TABOR - Multi-Year Obligations (9322)</t>
  </si>
  <si>
    <t>Total Reserves</t>
  </si>
  <si>
    <t>Total Expenditures and Reserves</t>
  </si>
  <si>
    <t>BUDGETED ENDING FUND BALANCE</t>
  </si>
  <si>
    <t xml:space="preserve">   Non-spendable fund balance  (9900)</t>
  </si>
  <si>
    <t>6710</t>
  </si>
  <si>
    <t xml:space="preserve">   Restricted fund balance (9900)</t>
  </si>
  <si>
    <t>6720</t>
  </si>
  <si>
    <t xml:space="preserve">   TABOR 3% emergency reserve (9321)</t>
  </si>
  <si>
    <t>6721</t>
  </si>
  <si>
    <t xml:space="preserve">   TABOR multi year obligations (9322)</t>
  </si>
  <si>
    <t>6722</t>
  </si>
  <si>
    <t xml:space="preserve">   District emergency reserve (letter of credit or real estate) (9323)</t>
  </si>
  <si>
    <t>6723</t>
  </si>
  <si>
    <t xml:space="preserve">   Colorado Preschool Program (CPP) (9324)</t>
  </si>
  <si>
    <t>6724</t>
  </si>
  <si>
    <t xml:space="preserve">   Risk-related / restricted capital reserve (9326)</t>
  </si>
  <si>
    <t>6726</t>
  </si>
  <si>
    <t xml:space="preserve">   BEST capital renewal reserve (9327)</t>
  </si>
  <si>
    <t>6727</t>
  </si>
  <si>
    <t xml:space="preserve">   Total program reserve (9328)</t>
  </si>
  <si>
    <t>6728</t>
  </si>
  <si>
    <t xml:space="preserve">   Committed fund balance (9900)</t>
  </si>
  <si>
    <t>6750</t>
  </si>
  <si>
    <t xml:space="preserve">   Committed fund balance (15% limit) (9200)</t>
  </si>
  <si>
    <t xml:space="preserve">   Assigned fund balance (9900)</t>
  </si>
  <si>
    <t>6760</t>
  </si>
  <si>
    <t xml:space="preserve">   Unassigned fund balance (9900)</t>
  </si>
  <si>
    <t>6770</t>
  </si>
  <si>
    <t xml:space="preserve">   Net investment in capital assets (9900)</t>
  </si>
  <si>
    <t>6790</t>
  </si>
  <si>
    <t xml:space="preserve">   Restricted net position (9900)</t>
  </si>
  <si>
    <t>6791</t>
  </si>
  <si>
    <t xml:space="preserve">   Unrestricted net position (9900)</t>
  </si>
  <si>
    <t>6792</t>
  </si>
  <si>
    <t>Total Ending Fund Balance</t>
  </si>
  <si>
    <t>Total Available Beginning Fund Balance &amp; Revenues Less Total Expenditures &amp; Reserves Less Ending Fund Balance (Shall Equal Zero (0))</t>
  </si>
  <si>
    <t>Use of a portion of beginning fund balance resolution required?</t>
  </si>
  <si>
    <t>PreSchool Fund</t>
  </si>
  <si>
    <t>Staffing Detail</t>
  </si>
  <si>
    <t>Position</t>
  </si>
  <si>
    <t>Loc</t>
  </si>
  <si>
    <t>FTE</t>
  </si>
  <si>
    <t>Step</t>
  </si>
  <si>
    <t>Level</t>
  </si>
  <si>
    <t>Salary</t>
  </si>
  <si>
    <t>Fund</t>
  </si>
  <si>
    <t>SRE</t>
  </si>
  <si>
    <t>Prog</t>
  </si>
  <si>
    <t>Obj</t>
  </si>
  <si>
    <t>Job</t>
  </si>
  <si>
    <t>Grant</t>
  </si>
  <si>
    <t>EE Category</t>
  </si>
  <si>
    <t>Preschool Expenditures</t>
  </si>
  <si>
    <t>Equipment &amp; Technology</t>
  </si>
  <si>
    <t>Other Purch Svcs</t>
  </si>
  <si>
    <t>Budget</t>
  </si>
  <si>
    <t>Allocations From General Fund</t>
  </si>
  <si>
    <t>Other Local Revenue</t>
  </si>
  <si>
    <t>Insurance Claim Revenue</t>
  </si>
  <si>
    <t>Other Expenditures</t>
  </si>
  <si>
    <t>Local Property Taxes</t>
  </si>
  <si>
    <t>Allocation from General Fund</t>
  </si>
  <si>
    <t>Preschool</t>
  </si>
  <si>
    <t>Allocations from General Fund</t>
  </si>
  <si>
    <t>Pera/Med</t>
  </si>
  <si>
    <t>Insurances</t>
  </si>
  <si>
    <t>District Shr Benefits</t>
  </si>
  <si>
    <t>Trust Fund 1</t>
  </si>
  <si>
    <t>Other Fund 1</t>
  </si>
  <si>
    <t>Other Fund 2</t>
  </si>
  <si>
    <t>Purch Svcs</t>
  </si>
  <si>
    <t>The Central Services program series typically account for the expenditures related to Human Resources and Information Technology.  This includes the staffing, software costs and any other costs related to employee hiring, evaluation and dismissal.  The Information Technology (IT) expenses are currently not accounted for in this program but foreseeably will in the future.</t>
  </si>
  <si>
    <t>This program is used to account for expenditures related to school administration.  The program includes Principals, Asst. Principals and School Secretaries for staffing.  This program also accounts for all non-instructional expenditures or expenses not included in the classroom.  Non-salary and benefit accounts, with the exception of utilities and communications, are based a formula per student.</t>
  </si>
  <si>
    <t>This program supports athletic programs and competition.  These programs promote student self-esteem, school spirit and physical and mental fitness.  Expenditures of this program include salaries and benefits of staff, sports dues and fees, game officials, sports transportation and sports equipment.</t>
  </si>
  <si>
    <t>Included in this program are the expenditures incurred in planned learning activities and experiences that provide students in schools of all levels (K-12).  Non-salary and benefit accounts represent funds allocated to schools (principals) based on the student count for each school.  The Superintendent determines the number of FTE for each category of position based on the unique needs of each school.</t>
  </si>
  <si>
    <t>Property Taxes - MLO</t>
  </si>
  <si>
    <t>Summary by Program &amp; Object</t>
  </si>
  <si>
    <t/>
  </si>
  <si>
    <t>Expenditures by Major Program</t>
  </si>
  <si>
    <t>Instructional Support</t>
  </si>
  <si>
    <t>Misc Expenses &amp; Transfers</t>
  </si>
  <si>
    <t xml:space="preserve">   Total Programs</t>
  </si>
  <si>
    <t>Expenditures by Major Account</t>
  </si>
  <si>
    <t>Property. Services</t>
  </si>
  <si>
    <t xml:space="preserve">   Total Objects</t>
  </si>
  <si>
    <t>Budget by School ($)</t>
  </si>
  <si>
    <t>Staffing by School (FTE)</t>
  </si>
  <si>
    <t>Teachers &amp; Licensed Staff</t>
  </si>
  <si>
    <t>Classified - Facilities/Trans</t>
  </si>
  <si>
    <t>Classified - School Parapros</t>
  </si>
  <si>
    <t>General Obligation Principal Outstanding as of Year-End</t>
  </si>
  <si>
    <t>Days Cash on Hand (DCH) = (Unrestricted Cash/Avg Dailty Cost of Operations)</t>
  </si>
  <si>
    <t>Unrestricted Fund Balance as a % of Oper Budget = Fund Balance/Total Exp)</t>
  </si>
  <si>
    <t>Asset Sufficiency Ratio (ASR)  = (GF Assets/GF Liabilities)</t>
  </si>
  <si>
    <t>Debt Burden Ratio (DBR) = (GF Revenue/Total Debt Pymts)</t>
  </si>
  <si>
    <t>Operating Reserve Ratio (ORR) = (GF Fund Balance/GF Expenditures)</t>
  </si>
  <si>
    <t>Operating Margin Ratio (OMR) = (GF Revenue - GF Expenditures/GF Revenue)</t>
  </si>
  <si>
    <t>Deficit Fund Balance Ratio (DFBR) = (Chg in Fund Balance/Total Revenue)</t>
  </si>
  <si>
    <t>Change in Fund Balance Ratio (CFBR) = (Chg in Fund Balance/PY Fund Balance)</t>
  </si>
  <si>
    <t>Graph Data</t>
  </si>
  <si>
    <t>Revenue Chart</t>
  </si>
  <si>
    <t>Expenditures by Program</t>
  </si>
  <si>
    <t>General Fund Expenditures (By Program)</t>
  </si>
  <si>
    <t>General Fund Expenditures (By Object)</t>
  </si>
  <si>
    <t>Expenditures by Object</t>
  </si>
  <si>
    <t>Budget Template Requesters</t>
  </si>
  <si>
    <t>E-Mail Address</t>
  </si>
  <si>
    <t>Doug Moss</t>
  </si>
  <si>
    <t>Adams 14</t>
  </si>
  <si>
    <t>dmoss@adams14.org</t>
  </si>
  <si>
    <t>Christina Miller</t>
  </si>
  <si>
    <t>Mancos Re-6</t>
  </si>
  <si>
    <t>cmiller@mancosre6.edu</t>
  </si>
  <si>
    <t>Michael Hodgson</t>
  </si>
  <si>
    <t>Pagosa Springs</t>
  </si>
  <si>
    <t>mhodgson@pagosa.k12.co.us</t>
  </si>
  <si>
    <t>Christina Reich</t>
  </si>
  <si>
    <t>Telluride</t>
  </si>
  <si>
    <t>CReich@telluride.k12.co.us</t>
  </si>
  <si>
    <t>Marsha Cody</t>
  </si>
  <si>
    <t>Haxtun</t>
  </si>
  <si>
    <t>marshacody@haxtunk12.org</t>
  </si>
  <si>
    <t>Julie Tramp</t>
  </si>
  <si>
    <t>Merino</t>
  </si>
  <si>
    <t>trampj@merinok12.com</t>
  </si>
  <si>
    <t>John Moore</t>
  </si>
  <si>
    <t>Bayfield</t>
  </si>
  <si>
    <t>johnmoore@bayfield.k12.co.us</t>
  </si>
  <si>
    <t>Kandy Davis</t>
  </si>
  <si>
    <t>Stratton</t>
  </si>
  <si>
    <t>kdavis@strattonschools.org</t>
  </si>
  <si>
    <t>Lori Richardson</t>
  </si>
  <si>
    <t>McLaren Charter</t>
  </si>
  <si>
    <t>LRichardson@maclarenschool.org</t>
  </si>
  <si>
    <t>Wendy Wyman</t>
  </si>
  <si>
    <t>Mountain BOCES</t>
  </si>
  <si>
    <t>wwyman@mtnboces.org</t>
  </si>
  <si>
    <t>Nancy Taylor</t>
  </si>
  <si>
    <t>Strasburg</t>
  </si>
  <si>
    <t>ntaylor@strasburg31j.com</t>
  </si>
  <si>
    <t>Sara Wilkinshaw</t>
  </si>
  <si>
    <t>Arickaree</t>
  </si>
  <si>
    <t>saraw@arickaree.org</t>
  </si>
  <si>
    <t>Katie DeMaria</t>
  </si>
  <si>
    <t>Academy Charter</t>
  </si>
  <si>
    <t>demariak@academycharter.org</t>
  </si>
  <si>
    <t>Diane Jones</t>
  </si>
  <si>
    <t>Otis Re-3</t>
  </si>
  <si>
    <t>diane.jones@otisr3.com</t>
  </si>
  <si>
    <t>Erin Gunther</t>
  </si>
  <si>
    <t>Weld RE-5j</t>
  </si>
  <si>
    <t>erin.gunther@weldre5j.org</t>
  </si>
  <si>
    <t>Lewis Palmer 38</t>
  </si>
  <si>
    <t>koverton@lewispalmer.org</t>
  </si>
  <si>
    <t>Dana Unruh</t>
  </si>
  <si>
    <t>Plainview</t>
  </si>
  <si>
    <t>dana.unruh@plainviewhawks.org</t>
  </si>
  <si>
    <t>Anita Alvarez</t>
  </si>
  <si>
    <t>Eaton</t>
  </si>
  <si>
    <t>aalvarez@eaton.k12.co.us</t>
  </si>
  <si>
    <t>Alicia Hoops</t>
  </si>
  <si>
    <t>Weld Re-9</t>
  </si>
  <si>
    <t>ahoops@weldre9.org</t>
  </si>
  <si>
    <t>Leslie Raffelson</t>
  </si>
  <si>
    <t>Peetz</t>
  </si>
  <si>
    <t>raffelsonl@peetzschool.org</t>
  </si>
  <si>
    <t>Liberty Common</t>
  </si>
  <si>
    <t>Shelby Schenck</t>
  </si>
  <si>
    <t>Holly</t>
  </si>
  <si>
    <t>s.schenck@hollyschool.org</t>
  </si>
  <si>
    <t>Michael Madden</t>
  </si>
  <si>
    <t>Montrose</t>
  </si>
  <si>
    <t>Keri Peterson</t>
  </si>
  <si>
    <t>Canon City</t>
  </si>
  <si>
    <t>keri.peterson@canoncityschools.org</t>
  </si>
  <si>
    <t>Rina Barkhuizen</t>
  </si>
  <si>
    <t>Burlington</t>
  </si>
  <si>
    <t>rbarkhuizen@burlingtonk12.org</t>
  </si>
  <si>
    <t>Maria Ranthum</t>
  </si>
  <si>
    <t>DeBeque</t>
  </si>
  <si>
    <t>mramthun@debeque.k12.co.us</t>
  </si>
  <si>
    <t>Roxie Guynes</t>
  </si>
  <si>
    <t>rguynes@dc2j.org</t>
  </si>
  <si>
    <t>Jessica Robinson</t>
  </si>
  <si>
    <t>Primero Re-2</t>
  </si>
  <si>
    <t>jessicarobinson@primeroschool.com</t>
  </si>
  <si>
    <t>Delta</t>
  </si>
  <si>
    <t>Christina Vetromile</t>
  </si>
  <si>
    <t>Ellicott</t>
  </si>
  <si>
    <t>christinavetromile@esd22.org</t>
  </si>
  <si>
    <t>Amber Schliesser</t>
  </si>
  <si>
    <t>Fleming</t>
  </si>
  <si>
    <t>schliessera@flemingschools.org</t>
  </si>
  <si>
    <t>Pat Petrulitas</t>
  </si>
  <si>
    <t>Hanover</t>
  </si>
  <si>
    <t>ppetrukitas@hanoverhornets.org</t>
  </si>
  <si>
    <t>Lucinda Carpenter</t>
  </si>
  <si>
    <t>Creede</t>
  </si>
  <si>
    <t>lucinda.carpenter@creedek12.net</t>
  </si>
  <si>
    <t>Krista Dunn</t>
  </si>
  <si>
    <t>Weldon Valley</t>
  </si>
  <si>
    <t>kdunn@weldonvalley.org</t>
  </si>
  <si>
    <t>Ryen Russell</t>
  </si>
  <si>
    <t>North Park</t>
  </si>
  <si>
    <t>finance@npk12.org</t>
  </si>
  <si>
    <t>Michelle Anchondo</t>
  </si>
  <si>
    <t>Revere</t>
  </si>
  <si>
    <t>michelle.anchondo@revereschool.com</t>
  </si>
  <si>
    <t>Welcome to the Colorado Department of Education (CDE) simplified budget template.  This template is designed to assist you and your district with the development, approval and publication of your District’s proposed, adopted or amended budget.  This spreadsheet has many links.  Please double check your work to make sure that links are working properly.  CDE is not responsible for any errors or discrepancies in the creation of your budget.  It is your responsibility to ensure that all formulas and totals are working properly.</t>
  </si>
  <si>
    <t>Before you begin, the most important data you will need are as follows:</t>
  </si>
  <si>
    <r>
      <t>1.</t>
    </r>
    <r>
      <rPr>
        <sz val="7"/>
        <color theme="1"/>
        <rFont val="Times New Roman"/>
        <family val="1"/>
      </rPr>
      <t xml:space="preserve">       </t>
    </r>
    <r>
      <rPr>
        <sz val="11"/>
        <color theme="1"/>
        <rFont val="Calibri"/>
        <family val="2"/>
        <scheme val="minor"/>
      </rPr>
      <t>A spreadsheet or document that calculates your proposed budget for staffing for the following year.  It is important that you include proposed, steps, increments, recurring and non-recurring payraises, Pera/Medicare and District share of insurances.  This spreadsheet will need to have subtotals by:</t>
    </r>
  </si>
  <si>
    <r>
      <t>a.</t>
    </r>
    <r>
      <rPr>
        <sz val="7"/>
        <color theme="1"/>
        <rFont val="Times New Roman"/>
        <family val="1"/>
      </rPr>
      <t xml:space="preserve">       </t>
    </r>
    <r>
      <rPr>
        <sz val="11"/>
        <color theme="1"/>
        <rFont val="Calibri"/>
        <family val="2"/>
        <scheme val="minor"/>
      </rPr>
      <t>Fund</t>
    </r>
  </si>
  <si>
    <r>
      <t>b.</t>
    </r>
    <r>
      <rPr>
        <sz val="7"/>
        <color theme="1"/>
        <rFont val="Times New Roman"/>
        <family val="1"/>
      </rPr>
      <t xml:space="preserve">       </t>
    </r>
    <r>
      <rPr>
        <sz val="11"/>
        <color theme="1"/>
        <rFont val="Calibri"/>
        <family val="2"/>
        <scheme val="minor"/>
      </rPr>
      <t>Location</t>
    </r>
  </si>
  <si>
    <r>
      <t>c.</t>
    </r>
    <r>
      <rPr>
        <sz val="7"/>
        <color theme="1"/>
        <rFont val="Times New Roman"/>
        <family val="1"/>
      </rPr>
      <t xml:space="preserve">       </t>
    </r>
    <r>
      <rPr>
        <sz val="11"/>
        <color theme="1"/>
        <rFont val="Calibri"/>
        <family val="2"/>
        <scheme val="minor"/>
      </rPr>
      <t>SRE (if utilized)</t>
    </r>
  </si>
  <si>
    <r>
      <t>d.</t>
    </r>
    <r>
      <rPr>
        <sz val="7"/>
        <color theme="1"/>
        <rFont val="Times New Roman"/>
        <family val="1"/>
      </rPr>
      <t xml:space="preserve">       </t>
    </r>
    <r>
      <rPr>
        <sz val="11"/>
        <color theme="1"/>
        <rFont val="Calibri"/>
        <family val="2"/>
        <scheme val="minor"/>
      </rPr>
      <t>Program</t>
    </r>
  </si>
  <si>
    <r>
      <t>e.</t>
    </r>
    <r>
      <rPr>
        <sz val="7"/>
        <color theme="1"/>
        <rFont val="Times New Roman"/>
        <family val="1"/>
      </rPr>
      <t xml:space="preserve">       </t>
    </r>
    <r>
      <rPr>
        <sz val="11"/>
        <color theme="1"/>
        <rFont val="Calibri"/>
        <family val="2"/>
        <scheme val="minor"/>
      </rPr>
      <t>Object</t>
    </r>
  </si>
  <si>
    <r>
      <t>f.</t>
    </r>
    <r>
      <rPr>
        <sz val="7"/>
        <color theme="1"/>
        <rFont val="Times New Roman"/>
        <family val="1"/>
      </rPr>
      <t xml:space="preserve">        </t>
    </r>
    <r>
      <rPr>
        <sz val="11"/>
        <color theme="1"/>
        <rFont val="Calibri"/>
        <family val="2"/>
        <scheme val="minor"/>
      </rPr>
      <t>Job Code</t>
    </r>
  </si>
  <si>
    <r>
      <t>g.</t>
    </r>
    <r>
      <rPr>
        <sz val="7"/>
        <color theme="1"/>
        <rFont val="Times New Roman"/>
        <family val="1"/>
      </rPr>
      <t xml:space="preserve">       </t>
    </r>
    <r>
      <rPr>
        <sz val="11"/>
        <color theme="1"/>
        <rFont val="Calibri"/>
        <family val="2"/>
        <scheme val="minor"/>
      </rPr>
      <t>Grant</t>
    </r>
  </si>
  <si>
    <t>Tab</t>
  </si>
  <si>
    <t>Column</t>
  </si>
  <si>
    <t>Row</t>
  </si>
  <si>
    <t>Cover</t>
  </si>
  <si>
    <t>D</t>
  </si>
  <si>
    <t>Insert official district name.</t>
  </si>
  <si>
    <t>B-L</t>
  </si>
  <si>
    <t>Change color to district colors.</t>
  </si>
  <si>
    <t>E</t>
  </si>
  <si>
    <t>Type in budget type (Proposed, Adopted, Mid-Year Adjustment).</t>
  </si>
  <si>
    <t>Type in correct fiscal year.</t>
  </si>
  <si>
    <t>F</t>
  </si>
  <si>
    <t>Insert District Logo.</t>
  </si>
  <si>
    <t>C</t>
  </si>
  <si>
    <t>40-48</t>
  </si>
  <si>
    <t>Type in District address, names &amp; date.</t>
  </si>
  <si>
    <t>All</t>
  </si>
  <si>
    <t>Type in subtotals of all staffing by EE category and account number.  Feel free to use detail and subtotal or just enter subtotals from another spreadsheet.  Then link salaries and benefits to proper tabs by fund, SRE, program and object.  Also link FTE subtotals to same tabs of the spreadsheet.</t>
  </si>
  <si>
    <t>All Fund/Program</t>
  </si>
  <si>
    <t>F, H, J</t>
  </si>
  <si>
    <t>L</t>
  </si>
  <si>
    <t>Fill in current year adopted or revised budget.</t>
  </si>
  <si>
    <t>Fill in Fund/Program Budget Manager.</t>
  </si>
  <si>
    <t>Review/Modify Fund/Program Description.</t>
  </si>
  <si>
    <t>P</t>
  </si>
  <si>
    <t>19-27</t>
  </si>
  <si>
    <t>Fill in the new year budget for these line items based on past history, expected increases, inflation, or other known factors.</t>
  </si>
  <si>
    <t>GF Rev Detail</t>
  </si>
  <si>
    <t>Fill in the new year budget for these line items based on past history, expected increases, or other known factors.</t>
  </si>
  <si>
    <t>10, 12, 29</t>
  </si>
  <si>
    <t>Fill in new year budget for Total Program Funding components based on estimates of pupil count and Per-Pupil Revenue.</t>
  </si>
  <si>
    <t>All Fund Tabs</t>
  </si>
  <si>
    <t>Fill in estimated fund balance based on prior year audit +/- current year expected net income.</t>
  </si>
  <si>
    <t>Fund1 Summary</t>
  </si>
  <si>
    <t>Modify to fit your district funds that are not “standard”.  If not needed, delete tab and links on the table of contents, appropriation, etc.</t>
  </si>
  <si>
    <t>Fund2 Summary</t>
  </si>
  <si>
    <t>Pupil Count</t>
  </si>
  <si>
    <t>E, G</t>
  </si>
  <si>
    <t>Fill in pupil count (FTE) and Funded Pupil Count (FPC).</t>
  </si>
  <si>
    <t>Debt</t>
  </si>
  <si>
    <t>Fill In your district’s debt amortization schedule details.</t>
  </si>
  <si>
    <t>SchoolSumm</t>
  </si>
  <si>
    <t>F-L</t>
  </si>
  <si>
    <t>Fill in school projected enrollments.  Make sure Col M, Row5 equals the Pupil Count tab.</t>
  </si>
  <si>
    <t>Fill in school names.</t>
  </si>
  <si>
    <t>Fill in school detail by major program group.  Feel free to add more or less detail to fit your district’s needs.  This tab is not required and can be deleted if desired (but is recommended).</t>
  </si>
  <si>
    <t>Graphs</t>
  </si>
  <si>
    <t>Check to make sure the graphs are working.  Feel free to modify or enhance.</t>
  </si>
  <si>
    <t>Interfund Resol</t>
  </si>
  <si>
    <t>J</t>
  </si>
  <si>
    <t>22-</t>
  </si>
  <si>
    <t>Enter funds that borrow from other funds.  Estimate a maximum amount of borrowing.  Food Service and Grants fund typically borrow from the General Fund due to delays and grant reimbursements.  Add or delete funds as necessary.</t>
  </si>
  <si>
    <t>Double check that links are working and totals are correct.</t>
  </si>
  <si>
    <t>AppropRes</t>
  </si>
  <si>
    <t>Fill in school district name and county.</t>
  </si>
  <si>
    <t>BudgetAssump</t>
  </si>
  <si>
    <t>TOC</t>
  </si>
  <si>
    <t>Double check table of contents to each tab page in the footer under page setup in Excel.</t>
  </si>
  <si>
    <t>Double check that all totals are coming over from the fund summary tabs and that all links are working.</t>
  </si>
  <si>
    <t>OR</t>
  </si>
  <si>
    <r>
      <t>·</t>
    </r>
    <r>
      <rPr>
        <sz val="7"/>
        <color theme="1"/>
        <rFont val="Times New Roman"/>
        <family val="1"/>
      </rPr>
      <t xml:space="preserve">         </t>
    </r>
    <r>
      <rPr>
        <sz val="11"/>
        <color theme="1"/>
        <rFont val="Calibri"/>
        <family val="2"/>
        <scheme val="minor"/>
      </rPr>
      <t>All Fund Pages</t>
    </r>
  </si>
  <si>
    <r>
      <t>·</t>
    </r>
    <r>
      <rPr>
        <sz val="7"/>
        <color theme="1"/>
        <rFont val="Times New Roman"/>
        <family val="1"/>
      </rPr>
      <t xml:space="preserve">         </t>
    </r>
    <r>
      <rPr>
        <sz val="11"/>
        <color theme="1"/>
        <rFont val="Calibri"/>
        <family val="2"/>
        <scheme val="minor"/>
      </rPr>
      <t>Useful supplemental pages</t>
    </r>
  </si>
  <si>
    <r>
      <t>·</t>
    </r>
    <r>
      <rPr>
        <sz val="7"/>
        <color theme="1"/>
        <rFont val="Times New Roman"/>
        <family val="1"/>
      </rPr>
      <t xml:space="preserve">         </t>
    </r>
    <r>
      <rPr>
        <sz val="11"/>
        <color theme="1"/>
        <rFont val="Calibri"/>
        <family val="2"/>
        <scheme val="minor"/>
      </rPr>
      <t>Required resolutions</t>
    </r>
  </si>
  <si>
    <r>
      <t>·</t>
    </r>
    <r>
      <rPr>
        <sz val="7"/>
        <color theme="1"/>
        <rFont val="Times New Roman"/>
        <family val="1"/>
      </rPr>
      <t xml:space="preserve">         </t>
    </r>
    <r>
      <rPr>
        <sz val="11"/>
        <color theme="1"/>
        <rFont val="Calibri"/>
        <family val="2"/>
        <scheme val="minor"/>
      </rPr>
      <t>Uniform Budget Summary</t>
    </r>
  </si>
  <si>
    <r>
      <t>·</t>
    </r>
    <r>
      <rPr>
        <sz val="7"/>
        <color theme="1"/>
        <rFont val="Times New Roman"/>
        <family val="1"/>
      </rPr>
      <t xml:space="preserve">         </t>
    </r>
    <r>
      <rPr>
        <sz val="11"/>
        <color theme="1"/>
        <rFont val="Calibri"/>
        <family val="2"/>
        <scheme val="minor"/>
      </rPr>
      <t>Budget String File for potential upload</t>
    </r>
  </si>
  <si>
    <r>
      <t>a.</t>
    </r>
    <r>
      <rPr>
        <sz val="7"/>
        <color theme="1"/>
        <rFont val="Times New Roman"/>
        <family val="1"/>
      </rPr>
      <t xml:space="preserve">       </t>
    </r>
    <r>
      <rPr>
        <sz val="11"/>
        <color theme="1"/>
        <rFont val="Calibri"/>
        <family val="2"/>
        <scheme val="minor"/>
      </rPr>
      <t>Proposed Budget to the Board of Education no later than 5/31</t>
    </r>
  </si>
  <si>
    <r>
      <t>b.</t>
    </r>
    <r>
      <rPr>
        <sz val="7"/>
        <color theme="1"/>
        <rFont val="Times New Roman"/>
        <family val="1"/>
      </rPr>
      <t xml:space="preserve">       </t>
    </r>
    <r>
      <rPr>
        <sz val="11"/>
        <color theme="1"/>
        <rFont val="Calibri"/>
        <family val="2"/>
        <scheme val="minor"/>
      </rPr>
      <t>Proposed Budget available for public inspection on website</t>
    </r>
  </si>
  <si>
    <r>
      <t>c.</t>
    </r>
    <r>
      <rPr>
        <sz val="7"/>
        <color theme="1"/>
        <rFont val="Times New Roman"/>
        <family val="1"/>
      </rPr>
      <t xml:space="preserve">       </t>
    </r>
    <r>
      <rPr>
        <sz val="11"/>
        <color theme="1"/>
        <rFont val="Calibri"/>
        <family val="2"/>
        <scheme val="minor"/>
      </rPr>
      <t>Board of Education adopts budget no later than 6/30</t>
    </r>
  </si>
  <si>
    <r>
      <t>d.</t>
    </r>
    <r>
      <rPr>
        <sz val="7"/>
        <color theme="1"/>
        <rFont val="Times New Roman"/>
        <family val="1"/>
      </rPr>
      <t xml:space="preserve">       </t>
    </r>
    <r>
      <rPr>
        <sz val="11"/>
        <color theme="1"/>
        <rFont val="Calibri"/>
        <family val="2"/>
        <scheme val="minor"/>
      </rPr>
      <t>Change Cover page to “Adopted Budget”</t>
    </r>
  </si>
  <si>
    <r>
      <t>e.</t>
    </r>
    <r>
      <rPr>
        <sz val="7"/>
        <color theme="1"/>
        <rFont val="Times New Roman"/>
        <family val="1"/>
      </rPr>
      <t xml:space="preserve">       </t>
    </r>
    <r>
      <rPr>
        <sz val="11"/>
        <color theme="1"/>
        <rFont val="Calibri"/>
        <family val="2"/>
        <scheme val="minor"/>
      </rPr>
      <t>Post to Financial Transparency webpage</t>
    </r>
  </si>
  <si>
    <t>Don't Enter Data in this Section!</t>
  </si>
  <si>
    <t>Eric Burt</t>
  </si>
  <si>
    <t>Archuleta 50</t>
  </si>
  <si>
    <t>eburt@pagosa.k12.co.us</t>
  </si>
  <si>
    <t>Ignacio</t>
  </si>
  <si>
    <t>Lucinda Lounge</t>
  </si>
  <si>
    <t>llounge@ignacioschools.org</t>
  </si>
  <si>
    <t>Dolores County RE No.2</t>
  </si>
  <si>
    <t>FY 2023/24</t>
  </si>
  <si>
    <t>FY 23-24</t>
  </si>
  <si>
    <t>Detailed Account Code Budget Data</t>
  </si>
  <si>
    <t>Program</t>
  </si>
  <si>
    <t>Object</t>
  </si>
  <si>
    <t>FY 23/24</t>
  </si>
  <si>
    <t>Additional Lease Certification of Participation Debt</t>
  </si>
  <si>
    <r>
      <t>Revenue &amp; Expense Budget Mismatch (Surplus/</t>
    </r>
    <r>
      <rPr>
        <sz val="11"/>
        <color rgb="FFFF0000"/>
        <rFont val="Calibri"/>
        <family val="2"/>
        <scheme val="minor"/>
      </rPr>
      <t>Deficit</t>
    </r>
    <r>
      <rPr>
        <sz val="11"/>
        <color theme="1"/>
        <rFont val="Calibri"/>
        <family val="2"/>
        <scheme val="minor"/>
      </rPr>
      <t>)</t>
    </r>
  </si>
  <si>
    <t>Insurance Reserve Fund Ending Fund Balance</t>
  </si>
  <si>
    <t>Preschool Fund Beginning Fund Balance</t>
  </si>
  <si>
    <t>Preschool Fund Ending Fund Balance</t>
  </si>
  <si>
    <t>Food Service Fund Beginning Fund Balance</t>
  </si>
  <si>
    <t>Food Service  Fund Ending Fund Balance</t>
  </si>
  <si>
    <t>DPGF Fund Beginning Fund Balance</t>
  </si>
  <si>
    <t>DPGF  Fund Ending Fund Balance</t>
  </si>
  <si>
    <t>Activity Fund Beginning Fund Balance</t>
  </si>
  <si>
    <t>Activity Fund Ending Fund Balance</t>
  </si>
  <si>
    <t>Bond Redemption Fund Beginning Fund Balance</t>
  </si>
  <si>
    <t>Bond Redemption Fund Ending Fund Balance</t>
  </si>
  <si>
    <t>Capital Reserve Fund Beginning Fund Balance</t>
  </si>
  <si>
    <t>Capital Reserve Fund Ending Fund Balance</t>
  </si>
  <si>
    <t>Other 1 Fund Beginning Fund Balance</t>
  </si>
  <si>
    <t>Other 1 Fund Ending Fund Balance</t>
  </si>
  <si>
    <t>Other 2 Fund Beginning Fund Balance</t>
  </si>
  <si>
    <t>Other 2 Fund Ending Fund Balance</t>
  </si>
  <si>
    <t>Trust Fund Beginning Fund Balance</t>
  </si>
  <si>
    <t>Trust Fund Ending Fund Balance</t>
  </si>
  <si>
    <t xml:space="preserve">A Resolution of the Board of Education of the </t>
  </si>
  <si>
    <t xml:space="preserve">Authorizing the Use of a Portion of </t>
  </si>
  <si>
    <t>Beginning Fund Balance as Authorized by Colorado Statutes</t>
  </si>
  <si>
    <r>
      <rPr>
        <b/>
        <sz val="11"/>
        <color theme="1"/>
        <rFont val="Calibri"/>
        <family val="2"/>
        <scheme val="minor"/>
      </rPr>
      <t>WHEREAS</t>
    </r>
    <r>
      <rPr>
        <sz val="11"/>
        <color theme="1"/>
        <rFont val="Calibri"/>
        <family val="2"/>
        <scheme val="minor"/>
      </rPr>
      <t xml:space="preserve">, C.R.S. 22-44-105 states that a budget, duly adopted pursuant to this article, shall not provide for expenditures, inter-fund </t>
    </r>
  </si>
  <si>
    <t>transfers, or reserves, in excess of available revenues and beginning fund balance.</t>
  </si>
  <si>
    <r>
      <rPr>
        <b/>
        <sz val="11"/>
        <color theme="1"/>
        <rFont val="Calibri"/>
        <family val="2"/>
        <scheme val="minor"/>
      </rPr>
      <t>WHEREAS</t>
    </r>
    <r>
      <rPr>
        <sz val="11"/>
        <color theme="1"/>
        <rFont val="Calibri"/>
        <family val="2"/>
        <scheme val="minor"/>
      </rPr>
      <t>, the Board of Education may authorize the use of a portion of the beginning fund balance in the budget, stating the</t>
    </r>
  </si>
  <si>
    <t xml:space="preserve">amount to be used, the purpose for which the expenditure is needed, and the district's plan to ensure that the use of the </t>
  </si>
  <si>
    <t>beginning fund balance will not lead to an ongoing deficit.</t>
  </si>
  <si>
    <r>
      <rPr>
        <b/>
        <sz val="11"/>
        <color theme="1"/>
        <rFont val="Calibri"/>
        <family val="2"/>
        <scheme val="minor"/>
      </rPr>
      <t>WHEREAS</t>
    </r>
    <r>
      <rPr>
        <sz val="11"/>
        <color theme="1"/>
        <rFont val="Calibri"/>
        <family val="2"/>
        <scheme val="minor"/>
      </rPr>
      <t>, the Board of Education has determined the beginning fund balance in the General Fund is sufficient to allow</t>
    </r>
  </si>
  <si>
    <t>for the one-time expenditures and the action may lead to an ongoing deficit.</t>
  </si>
  <si>
    <t>NOW, THEREFORE, BE IT RESOLVED:</t>
  </si>
  <si>
    <t>Beginning Fund Balance for the following funds:</t>
  </si>
  <si>
    <r>
      <rPr>
        <b/>
        <sz val="11"/>
        <color theme="1"/>
        <rFont val="Calibri"/>
        <family val="2"/>
        <scheme val="minor"/>
      </rPr>
      <t>BE IT FURTHER RESOLVED</t>
    </r>
    <r>
      <rPr>
        <sz val="11"/>
        <color theme="1"/>
        <rFont val="Calibri"/>
        <family val="2"/>
        <scheme val="minor"/>
      </rPr>
      <t>, the use of this portion of the beginning fund balance for the purposes set forth</t>
    </r>
  </si>
  <si>
    <t>above may lead to an ongoing deficit.</t>
  </si>
  <si>
    <t>PRESIDENT OF THE BOARD</t>
  </si>
  <si>
    <t>DATE</t>
  </si>
  <si>
    <t>RESOLUTION NUMBER _______________</t>
  </si>
  <si>
    <t>In accordance with C.R.S. 22-44-105, the Board of Education authorizes the use of a portion of the fiscal year 2023-2024</t>
  </si>
  <si>
    <t>effective July 1. 2023, _______________ School District hereby authorizes the following borrowing</t>
  </si>
  <si>
    <r>
      <t>Surplus/</t>
    </r>
    <r>
      <rPr>
        <b/>
        <sz val="11"/>
        <color rgb="FFFF0000"/>
        <rFont val="Calibri"/>
        <family val="2"/>
        <scheme val="minor"/>
      </rPr>
      <t>(Deficit)</t>
    </r>
  </si>
  <si>
    <t>All Other Fund Balance</t>
  </si>
  <si>
    <t>01XX</t>
  </si>
  <si>
    <t>02XX</t>
  </si>
  <si>
    <t>03XX</t>
  </si>
  <si>
    <t>04XX</t>
  </si>
  <si>
    <t>05XX</t>
  </si>
  <si>
    <t>06XX</t>
  </si>
  <si>
    <t>07XX</t>
  </si>
  <si>
    <t>08XX</t>
  </si>
  <si>
    <t>09XX</t>
  </si>
  <si>
    <t>011X</t>
  </si>
  <si>
    <t>1XX</t>
  </si>
  <si>
    <t>2XX</t>
  </si>
  <si>
    <t>3XX</t>
  </si>
  <si>
    <t>4XX</t>
  </si>
  <si>
    <t>5XX</t>
  </si>
  <si>
    <t>6XX</t>
  </si>
  <si>
    <t>0010-2099</t>
  </si>
  <si>
    <t>21XX</t>
  </si>
  <si>
    <t>22XX</t>
  </si>
  <si>
    <t>23XX</t>
  </si>
  <si>
    <t>24XX</t>
  </si>
  <si>
    <t>25XX</t>
  </si>
  <si>
    <t>26XX</t>
  </si>
  <si>
    <t>27XX</t>
  </si>
  <si>
    <t>28XX</t>
  </si>
  <si>
    <t>29XX</t>
  </si>
  <si>
    <t>Fund Balance</t>
  </si>
  <si>
    <t>Total  Ending Fund Balance</t>
  </si>
  <si>
    <t>General Fund Ending Fund Balance</t>
  </si>
  <si>
    <t>Identified Non-Recurring Uses/Expenses of Fund Balance:</t>
  </si>
  <si>
    <t>Item 1</t>
  </si>
  <si>
    <t>Item 2</t>
  </si>
  <si>
    <t>Item 3</t>
  </si>
  <si>
    <r>
      <t xml:space="preserve"> * </t>
    </r>
    <r>
      <rPr>
        <b/>
        <u/>
        <sz val="11"/>
        <color theme="1"/>
        <rFont val="Calibri"/>
        <family val="2"/>
        <scheme val="minor"/>
      </rPr>
      <t>_______________ FUND</t>
    </r>
    <r>
      <rPr>
        <b/>
        <sz val="11"/>
        <color theme="1"/>
        <rFont val="Calibri"/>
        <family val="2"/>
        <scheme val="minor"/>
      </rPr>
      <t>,</t>
    </r>
    <r>
      <rPr>
        <sz val="11"/>
        <color theme="1"/>
        <rFont val="Calibri"/>
        <family val="2"/>
        <scheme val="minor"/>
      </rPr>
      <t xml:space="preserve"> in the amount </t>
    </r>
    <r>
      <rPr>
        <b/>
        <u/>
        <sz val="11"/>
        <color theme="1"/>
        <rFont val="Calibri"/>
        <family val="2"/>
        <scheme val="minor"/>
      </rPr>
      <t>$XX,XXX</t>
    </r>
    <r>
      <rPr>
        <sz val="11"/>
        <color theme="1"/>
        <rFont val="Calibri"/>
        <family val="2"/>
        <scheme val="minor"/>
      </rPr>
      <t xml:space="preserve"> to spend down beginning fund balance.</t>
    </r>
  </si>
  <si>
    <t>Fund Balance Change</t>
  </si>
  <si>
    <t>28-31</t>
  </si>
  <si>
    <t>I-K</t>
  </si>
  <si>
    <t>Make sure the Funds that are deficit spending show up on the lead resolution based on the appendix.</t>
  </si>
  <si>
    <t>FY2023-2024 UNIFORM BUDGET SUMMARY</t>
  </si>
  <si>
    <t>FY 2022/23</t>
  </si>
  <si>
    <t>FY 23/24 (Proj)</t>
  </si>
  <si>
    <t>Property Tax Mill Levy Components:</t>
  </si>
  <si>
    <t>School Ratio Analysis (optional)</t>
  </si>
  <si>
    <r>
      <t>3.</t>
    </r>
    <r>
      <rPr>
        <sz val="7"/>
        <color theme="1"/>
        <rFont val="Times New Roman"/>
        <family val="1"/>
      </rPr>
      <t xml:space="preserve">       </t>
    </r>
    <r>
      <rPr>
        <sz val="11"/>
        <color theme="1"/>
        <rFont val="Calibri"/>
        <family val="2"/>
        <scheme val="minor"/>
      </rPr>
      <t>Then follow these step by step instructions for modification of the template to fit your District’s customized needs.</t>
    </r>
  </si>
  <si>
    <r>
      <t>5.</t>
    </r>
    <r>
      <rPr>
        <sz val="7"/>
        <color theme="1"/>
        <rFont val="Times New Roman"/>
        <family val="1"/>
      </rPr>
      <t xml:space="preserve">       </t>
    </r>
    <r>
      <rPr>
        <sz val="11"/>
        <color theme="1"/>
        <rFont val="Calibri"/>
        <family val="2"/>
        <scheme val="minor"/>
      </rPr>
      <t>Save and Save Often!</t>
    </r>
  </si>
  <si>
    <r>
      <t>6.</t>
    </r>
    <r>
      <rPr>
        <sz val="7"/>
        <color theme="1"/>
        <rFont val="Times New Roman"/>
        <family val="1"/>
      </rPr>
      <t xml:space="preserve">       </t>
    </r>
    <r>
      <rPr>
        <sz val="11"/>
        <color theme="1"/>
        <rFont val="Calibri"/>
        <family val="2"/>
        <scheme val="minor"/>
      </rPr>
      <t>Once completed, depending on your version of Excel and PDF, print to pdf as follows:</t>
    </r>
  </si>
  <si>
    <r>
      <t>7.</t>
    </r>
    <r>
      <rPr>
        <sz val="7"/>
        <color theme="1"/>
        <rFont val="Times New Roman"/>
        <family val="1"/>
      </rPr>
      <t xml:space="preserve">       </t>
    </r>
    <r>
      <rPr>
        <sz val="11"/>
        <color theme="1"/>
        <rFont val="Calibri"/>
        <family val="2"/>
        <scheme val="minor"/>
      </rPr>
      <t>You now have a complete budget document with the following key elements:</t>
    </r>
  </si>
  <si>
    <r>
      <t>8.</t>
    </r>
    <r>
      <rPr>
        <sz val="7"/>
        <color theme="1"/>
        <rFont val="Times New Roman"/>
        <family val="1"/>
      </rPr>
      <t xml:space="preserve">       </t>
    </r>
    <r>
      <rPr>
        <sz val="11"/>
        <color theme="1"/>
        <rFont val="Calibri"/>
        <family val="2"/>
        <scheme val="minor"/>
      </rPr>
      <t>Don’t forget:</t>
    </r>
  </si>
  <si>
    <r>
      <t>2.</t>
    </r>
    <r>
      <rPr>
        <sz val="7"/>
        <color theme="1"/>
        <rFont val="Times New Roman"/>
        <family val="1"/>
      </rPr>
      <t xml:space="preserve">       </t>
    </r>
    <r>
      <rPr>
        <sz val="11"/>
        <color theme="1"/>
        <rFont val="Calibri"/>
        <family val="2"/>
        <scheme val="minor"/>
      </rPr>
      <t>Try not to delete rows, columns or tabs of the spreadsheet since it affects links and the data file.  Better to "hide" than "delete".</t>
    </r>
  </si>
  <si>
    <t>mike.madden@deltaschools.com</t>
  </si>
  <si>
    <t>Emily Imus</t>
  </si>
  <si>
    <t>emily.imus@mcsd.org</t>
  </si>
  <si>
    <t>Chrissy Beard</t>
  </si>
  <si>
    <t xml:space="preserve">Wiley </t>
  </si>
  <si>
    <t>chrissybeard@wileyschool.org</t>
  </si>
  <si>
    <t>Bev Hanawalt</t>
  </si>
  <si>
    <t>bhanawalt@libertycommon.org</t>
  </si>
  <si>
    <t>Monica Geffing</t>
  </si>
  <si>
    <t>Kim</t>
  </si>
  <si>
    <t>monica.giffing@kimk12.org</t>
  </si>
  <si>
    <t>Trinidad</t>
  </si>
  <si>
    <t>Kristen Alfonso</t>
  </si>
  <si>
    <t>Kristen.Alfonso@trinidad.k12.co.us</t>
  </si>
  <si>
    <t>Kathleen Overton</t>
  </si>
  <si>
    <t>Hi-Plains</t>
  </si>
  <si>
    <t>Aguilar</t>
  </si>
  <si>
    <t>Justin Cowan</t>
  </si>
  <si>
    <t>jcowan@aguilarschools.com</t>
  </si>
  <si>
    <t>Angie Cordell</t>
  </si>
  <si>
    <t>angiec@hp-patriots.com</t>
  </si>
  <si>
    <t>Temp Salaries</t>
  </si>
  <si>
    <t>Purch Property Services</t>
  </si>
  <si>
    <t>Other &amp; Indirect Expenses</t>
  </si>
  <si>
    <t>Other Uses/Contingency</t>
  </si>
  <si>
    <t>Other Fund Graphs</t>
  </si>
  <si>
    <t>Food Services Fund</t>
  </si>
  <si>
    <t>DPGF Grants Fund Fund</t>
  </si>
  <si>
    <t>Student Activity Fund</t>
  </si>
  <si>
    <t>Spec Revenue Fund1</t>
  </si>
  <si>
    <t>Spec Revenue Fund2</t>
  </si>
  <si>
    <t>Total State Revenue</t>
  </si>
  <si>
    <t>ESSER</t>
  </si>
  <si>
    <t>Total Federal Funds</t>
  </si>
  <si>
    <t>Other Federal Grants</t>
  </si>
  <si>
    <t>18-20</t>
  </si>
  <si>
    <t>33-34</t>
  </si>
  <si>
    <t>District Name: 
District Code: xxxx
Adopted Budget
Adopted: June XX, 2024
Budgeted Pupil Count:  x,xxx.x</t>
  </si>
  <si>
    <t xml:space="preserve">in the Adopted Budget for the ensuing fiscal year beginning July 1, 2023 and ending </t>
  </si>
  <si>
    <t>June 30, 2024.</t>
  </si>
  <si>
    <t>NEED TO FILL IN MANUALLY</t>
  </si>
  <si>
    <t>Account Name</t>
  </si>
  <si>
    <t>YTD as of</t>
  </si>
  <si>
    <t>Enter Date</t>
  </si>
  <si>
    <t>Transfers/Allocations</t>
  </si>
  <si>
    <t>CPP Transfer from General Fund</t>
  </si>
  <si>
    <t>ESSA Title Funds</t>
  </si>
  <si>
    <t>Total Transfers/Allocations</t>
  </si>
  <si>
    <t>Special Education</t>
  </si>
  <si>
    <t>Colorado Preschool Program</t>
  </si>
  <si>
    <t>Read Act</t>
  </si>
  <si>
    <t>Text</t>
  </si>
  <si>
    <t>Number</t>
  </si>
  <si>
    <t>Cell format</t>
  </si>
  <si>
    <t>WORKSHEET Area- Do not Print</t>
  </si>
  <si>
    <t>NON PAYROLL ACCOUNTS</t>
  </si>
  <si>
    <t>Location</t>
  </si>
  <si>
    <t>Formula Column</t>
  </si>
  <si>
    <t>Total Compensation</t>
  </si>
  <si>
    <t>Pulled from Budget Assumptions sheet Cells K23 &amp; K24</t>
  </si>
  <si>
    <t>TOTALS</t>
  </si>
  <si>
    <t>Totals</t>
  </si>
  <si>
    <r>
      <t>4.</t>
    </r>
    <r>
      <rPr>
        <sz val="7"/>
        <color theme="1"/>
        <rFont val="Times New Roman"/>
        <family val="1"/>
      </rPr>
      <t xml:space="preserve">       </t>
    </r>
    <r>
      <rPr>
        <sz val="11"/>
        <color theme="1"/>
        <rFont val="Calibri"/>
        <family val="2"/>
        <scheme val="minor"/>
      </rPr>
      <t xml:space="preserve"> Once completed, proof every single page.  This is a complex spreadsheet designed to fit many different districts</t>
    </r>
  </si>
  <si>
    <t xml:space="preserve"> with different funds and account codes.  Look for broken links.  Make sure totals are linking properly.</t>
  </si>
  <si>
    <r>
      <t>a.</t>
    </r>
    <r>
      <rPr>
        <sz val="7"/>
        <color theme="1"/>
        <rFont val="Times New Roman"/>
        <family val="1"/>
      </rPr>
      <t xml:space="preserve">       </t>
    </r>
    <r>
      <rPr>
        <sz val="11"/>
        <color theme="1"/>
        <rFont val="Calibri"/>
        <family val="2"/>
        <scheme val="minor"/>
      </rPr>
      <t>File – Save as Adobe PDF – Add All Tabs – Convert to PDF.</t>
    </r>
  </si>
  <si>
    <r>
      <t>b.</t>
    </r>
    <r>
      <rPr>
        <sz val="7"/>
        <color theme="1"/>
        <rFont val="Times New Roman"/>
        <family val="1"/>
      </rPr>
      <t xml:space="preserve">       </t>
    </r>
    <r>
      <rPr>
        <sz val="11"/>
        <color theme="1"/>
        <rFont val="Calibri"/>
        <family val="2"/>
        <scheme val="minor"/>
      </rPr>
      <t>File – Print (select a pdf printer) – Print entire notebook  in PDF.</t>
    </r>
  </si>
  <si>
    <t>BFB Usage Resolution</t>
  </si>
  <si>
    <t>BFB Usage Calc Worksheet</t>
  </si>
  <si>
    <t xml:space="preserve">Fund Balance Change Calculation Worksheet </t>
  </si>
  <si>
    <t>Item 1-X  need to be identified</t>
  </si>
  <si>
    <t>Item 1 need to be identified</t>
  </si>
  <si>
    <t>5100-0830</t>
  </si>
  <si>
    <t>Debt Service/Interest</t>
  </si>
  <si>
    <t>5100-0910</t>
  </si>
  <si>
    <t>Debt Service/Prinicpal</t>
  </si>
  <si>
    <t>1XXX</t>
  </si>
  <si>
    <t>3XXX</t>
  </si>
  <si>
    <t>4XXX</t>
  </si>
  <si>
    <t>CPP Allocation from General Fund</t>
  </si>
  <si>
    <t>Transfers From General Fund</t>
  </si>
  <si>
    <t>Specific Ownership (if Applicable)</t>
  </si>
  <si>
    <t>Abatement</t>
  </si>
  <si>
    <t>Interest Income</t>
  </si>
  <si>
    <t>Other Local</t>
  </si>
  <si>
    <t>Transfers</t>
  </si>
  <si>
    <t>19XX</t>
  </si>
  <si>
    <t>Local</t>
  </si>
  <si>
    <t>State</t>
  </si>
  <si>
    <t>Federal</t>
  </si>
  <si>
    <t>Transfer GF</t>
  </si>
  <si>
    <t>Staffing (before GF Program Tabs &amp; and on each tab individually)</t>
  </si>
  <si>
    <r>
      <t>Fill in historical detail for the 3 “Actuals” columns for each expense line item and for the FTE Summary.</t>
    </r>
    <r>
      <rPr>
        <sz val="11"/>
        <color rgb="FFFF0000"/>
        <rFont val="Calibri"/>
        <family val="2"/>
        <scheme val="minor"/>
      </rPr>
      <t xml:space="preserve"> Look at Audit</t>
    </r>
    <r>
      <rPr>
        <sz val="11"/>
        <color theme="1"/>
        <rFont val="Calibri"/>
        <family val="2"/>
        <scheme val="minor"/>
      </rPr>
      <t xml:space="preserve">.  </t>
    </r>
    <r>
      <rPr>
        <sz val="11"/>
        <color rgb="FFFF0000"/>
        <rFont val="Calibri"/>
        <family val="2"/>
        <scheme val="minor"/>
      </rPr>
      <t>Needs to tie to Audit</t>
    </r>
  </si>
  <si>
    <r>
      <t xml:space="preserve">Fill in desired budget assumptions.  Feel free to add, subtract or modify to fit your district’s unique needs.  </t>
    </r>
    <r>
      <rPr>
        <sz val="11"/>
        <color rgb="FFFF0000"/>
        <rFont val="Calibri"/>
        <family val="2"/>
        <scheme val="minor"/>
      </rPr>
      <t>The staffing sections pull from here</t>
    </r>
  </si>
  <si>
    <t>Annual Pupil Count (FTE) + CPP</t>
  </si>
  <si>
    <t>Year over Year Pupil Count Chg</t>
  </si>
  <si>
    <t>Insurance Reserve Fund (18)</t>
  </si>
  <si>
    <t>Preschool Fund (19)</t>
  </si>
  <si>
    <t>Food Service Fund (21)</t>
  </si>
  <si>
    <t>Designated Purpose Grants Fund (22)</t>
  </si>
  <si>
    <t>Pupil Activity Fund (23)</t>
  </si>
  <si>
    <t>Bond Redemption Fund (31)</t>
  </si>
  <si>
    <t>Capital Reserve Fund (43)</t>
  </si>
  <si>
    <t>Trust Fund (7X)</t>
  </si>
  <si>
    <t>CPP Reserve</t>
  </si>
  <si>
    <t>Assigned Fund Balance</t>
  </si>
  <si>
    <t>Unspendable (Inventory)</t>
  </si>
  <si>
    <t>Restricted Fund Balance</t>
  </si>
  <si>
    <t>Proposed</t>
  </si>
  <si>
    <t>Instr Staff Support Svcs (22)</t>
  </si>
  <si>
    <t>Instruct Support Services (22)</t>
  </si>
  <si>
    <t>Ending Fund Balances</t>
  </si>
  <si>
    <t>Pupil Count Data &amp; Graphs</t>
  </si>
  <si>
    <t>v</t>
  </si>
  <si>
    <t>III.</t>
  </si>
  <si>
    <t>IV.</t>
  </si>
  <si>
    <t>Hinsdale County School District RE-1</t>
  </si>
  <si>
    <t>Kindergarten FFE</t>
  </si>
  <si>
    <t>MTSS</t>
  </si>
  <si>
    <t>Library Grant</t>
  </si>
  <si>
    <t>.</t>
  </si>
  <si>
    <t>Food Service</t>
  </si>
  <si>
    <t xml:space="preserve">Sarah </t>
  </si>
  <si>
    <t>Kem</t>
  </si>
  <si>
    <t>Caitlin</t>
  </si>
  <si>
    <t>Rhodes</t>
  </si>
  <si>
    <t>Natascia</t>
  </si>
  <si>
    <t>Giovacchini</t>
  </si>
  <si>
    <t>Lily</t>
  </si>
  <si>
    <t>Virden</t>
  </si>
  <si>
    <t>Tripp</t>
  </si>
  <si>
    <t>Horn</t>
  </si>
  <si>
    <t>Martha</t>
  </si>
  <si>
    <t>Levine</t>
  </si>
  <si>
    <t>Lori</t>
  </si>
  <si>
    <t>Frech</t>
  </si>
  <si>
    <t>Mindy</t>
  </si>
  <si>
    <t>McClung</t>
  </si>
  <si>
    <t>Amanda</t>
  </si>
  <si>
    <t>Phillimore</t>
  </si>
  <si>
    <t>New</t>
  </si>
  <si>
    <t>STEAM</t>
  </si>
  <si>
    <t>Lydia</t>
  </si>
  <si>
    <t>McNeese</t>
  </si>
  <si>
    <t xml:space="preserve">Doug </t>
  </si>
  <si>
    <t>Eby</t>
  </si>
  <si>
    <t>Nam</t>
  </si>
  <si>
    <t>Dan</t>
  </si>
  <si>
    <t xml:space="preserve">Scroggins </t>
  </si>
  <si>
    <t>secondary edu</t>
  </si>
  <si>
    <t>elem education</t>
  </si>
  <si>
    <t>5.24.19 elem K-6</t>
  </si>
  <si>
    <t>1.21.20 elem K-6</t>
  </si>
  <si>
    <t>3.1.22 ELA 7-12</t>
  </si>
  <si>
    <t>12.27.21 elem K-6, sped, rdg spc</t>
  </si>
  <si>
    <t>3.25.19 elem, wld lng</t>
  </si>
  <si>
    <t>5.27.18 math 7-12</t>
  </si>
  <si>
    <t>10.16.20 sped mod 5-21, art 0-21</t>
  </si>
  <si>
    <t>pe</t>
  </si>
  <si>
    <t>Art teacher</t>
  </si>
  <si>
    <t>7.21.18 science 7-12, PE K-12</t>
  </si>
  <si>
    <t>13*</t>
  </si>
  <si>
    <t>11*</t>
  </si>
  <si>
    <t>17*</t>
  </si>
  <si>
    <t>22*</t>
  </si>
  <si>
    <t>10</t>
  </si>
  <si>
    <t>.5</t>
  </si>
  <si>
    <t>200/300</t>
  </si>
  <si>
    <t>0020/0500</t>
  </si>
  <si>
    <t>201</t>
  </si>
  <si>
    <t>0110</t>
  </si>
  <si>
    <t>100</t>
  </si>
  <si>
    <t>0040</t>
  </si>
  <si>
    <t>205</t>
  </si>
  <si>
    <t>3141</t>
  </si>
  <si>
    <t>0000</t>
  </si>
  <si>
    <t xml:space="preserve">Grant Indirect </t>
  </si>
  <si>
    <t>Title V (SRSA/REAP)</t>
  </si>
  <si>
    <t>Library/tech</t>
  </si>
  <si>
    <t>Superintendent</t>
  </si>
  <si>
    <t>Workers comp/Unemployment</t>
  </si>
  <si>
    <t>Plus food service in General fund</t>
  </si>
  <si>
    <t>Counseling`</t>
  </si>
  <si>
    <t>`</t>
  </si>
  <si>
    <t>Tech replacement fund</t>
  </si>
  <si>
    <t>___________________________________</t>
  </si>
  <si>
    <t>________________________________</t>
  </si>
  <si>
    <t>Phillip Virden, President</t>
  </si>
  <si>
    <t>Tara Hardy, Secretary</t>
  </si>
  <si>
    <t>Be it resolved, by the Board of Education of _Hinsdale County_ School District in _Hinsdale County,</t>
  </si>
  <si>
    <t>Adopted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</si>
</sst>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1" formatCode="_(* #,##0_);_(* \(#,##0\);_(* &quot;-&quot;_);_(@_)"/>
    <numFmt numFmtId="164" formatCode="&quot;$&quot;#,##0"/>
    <numFmt numFmtId="165" formatCode="&quot;$&quot;#,##0.00"/>
    <numFmt numFmtId="166" formatCode="0.000"/>
    <numFmt numFmtId="167" formatCode="#,##0.0"/>
    <numFmt numFmtId="168" formatCode="#,##0.0_);[Red]\(#,##0.0\)"/>
    <numFmt numFmtId="169" formatCode="0.0"/>
    <numFmt numFmtId="170" formatCode="#,##0.0000_);[Red]\(#,##0.0000\)"/>
  </numFmts>
  <fonts count="49" x14ac:knownFonts="1">
    <font>
      <sz val="11"/>
      <color theme="1"/>
      <name val="Calibri"/>
      <family val="2"/>
      <scheme val="minor"/>
    </font>
    <font>
      <b/>
      <sz val="11"/>
      <color theme="1"/>
      <name val="Calibri"/>
      <family val="2"/>
      <scheme val="minor"/>
    </font>
    <font>
      <b/>
      <u/>
      <sz val="11"/>
      <color theme="1"/>
      <name val="Calibri"/>
      <family val="2"/>
      <scheme val="minor"/>
    </font>
    <font>
      <b/>
      <sz val="10"/>
      <color theme="1"/>
      <name val="Calibri"/>
      <family val="2"/>
      <scheme val="minor"/>
    </font>
    <font>
      <b/>
      <sz val="18"/>
      <color theme="1"/>
      <name val="Calibri"/>
      <family val="2"/>
      <scheme val="minor"/>
    </font>
    <font>
      <b/>
      <sz val="26"/>
      <color theme="1"/>
      <name val="Calibri"/>
      <family val="2"/>
      <scheme val="minor"/>
    </font>
    <font>
      <b/>
      <sz val="16"/>
      <color theme="1"/>
      <name val="Calibri"/>
      <family val="2"/>
      <scheme val="minor"/>
    </font>
    <font>
      <sz val="16"/>
      <color theme="1"/>
      <name val="Calibri"/>
      <family val="2"/>
      <scheme val="minor"/>
    </font>
    <font>
      <b/>
      <sz val="36"/>
      <color theme="1"/>
      <name val="Calibri"/>
      <family val="2"/>
      <scheme val="minor"/>
    </font>
    <font>
      <b/>
      <sz val="11"/>
      <color indexed="8"/>
      <name val="Calibri"/>
      <family val="2"/>
      <scheme val="minor"/>
    </font>
    <font>
      <sz val="9"/>
      <color theme="1"/>
      <name val="Calibri"/>
      <family val="2"/>
      <scheme val="minor"/>
    </font>
    <font>
      <sz val="8"/>
      <name val="Arial"/>
      <family val="2"/>
    </font>
    <font>
      <b/>
      <u/>
      <sz val="12"/>
      <name val="Arial"/>
      <family val="2"/>
    </font>
    <font>
      <b/>
      <sz val="12"/>
      <name val="Arial"/>
      <family val="2"/>
    </font>
    <font>
      <sz val="10"/>
      <name val="Arial"/>
      <family val="2"/>
    </font>
    <font>
      <b/>
      <sz val="10"/>
      <name val="Arial"/>
      <family val="2"/>
    </font>
    <font>
      <sz val="10"/>
      <name val="Helv"/>
    </font>
    <font>
      <sz val="10"/>
      <color indexed="8"/>
      <name val="Arial"/>
      <family val="2"/>
    </font>
    <font>
      <b/>
      <u/>
      <sz val="10"/>
      <name val="Arial"/>
      <family val="2"/>
    </font>
    <font>
      <b/>
      <u/>
      <sz val="10"/>
      <name val="Calibri"/>
      <family val="2"/>
    </font>
    <font>
      <b/>
      <sz val="10"/>
      <name val="Calibri"/>
      <family val="2"/>
    </font>
    <font>
      <sz val="10"/>
      <name val="Calibri"/>
      <family val="2"/>
    </font>
    <font>
      <u/>
      <sz val="11"/>
      <color theme="10"/>
      <name val="Calibri"/>
      <family val="2"/>
      <scheme val="minor"/>
    </font>
    <font>
      <b/>
      <u/>
      <sz val="11"/>
      <color theme="1"/>
      <name val="Calibri"/>
      <family val="2"/>
    </font>
    <font>
      <sz val="11"/>
      <color theme="1"/>
      <name val="Calibri"/>
      <family val="2"/>
      <scheme val="minor"/>
    </font>
    <font>
      <sz val="7"/>
      <color theme="1"/>
      <name val="Times New Roman"/>
      <family val="1"/>
    </font>
    <font>
      <b/>
      <sz val="11"/>
      <color rgb="FF000000"/>
      <name val="Calibri"/>
      <family val="2"/>
      <scheme val="minor"/>
    </font>
    <font>
      <sz val="11"/>
      <color theme="1"/>
      <name val="Symbol"/>
      <family val="1"/>
      <charset val="2"/>
    </font>
    <font>
      <b/>
      <sz val="12"/>
      <color theme="1"/>
      <name val="Calibri"/>
      <family val="2"/>
      <scheme val="minor"/>
    </font>
    <font>
      <b/>
      <u/>
      <sz val="12"/>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10"/>
      <color theme="1"/>
      <name val="Calibri"/>
      <family val="2"/>
    </font>
    <font>
      <b/>
      <sz val="11"/>
      <color theme="1"/>
      <name val="Calibri"/>
      <family val="2"/>
    </font>
    <font>
      <b/>
      <sz val="12"/>
      <color theme="1"/>
      <name val="Times New Roman"/>
      <family val="1"/>
    </font>
    <font>
      <sz val="12"/>
      <color theme="1"/>
      <name val="Times New Roman"/>
      <family val="1"/>
    </font>
    <font>
      <sz val="11"/>
      <color theme="1"/>
      <name val="Calibri"/>
      <family val="2"/>
    </font>
    <font>
      <b/>
      <sz val="11"/>
      <color rgb="FFFF0000"/>
      <name val="Calibri"/>
      <family val="2"/>
      <scheme val="minor"/>
    </font>
    <font>
      <b/>
      <sz val="9"/>
      <color theme="1"/>
      <name val="Calibri"/>
      <family val="2"/>
      <scheme val="minor"/>
    </font>
    <font>
      <b/>
      <sz val="9"/>
      <name val="Calibri"/>
      <family val="2"/>
    </font>
    <font>
      <b/>
      <sz val="11"/>
      <color theme="0"/>
      <name val="Calibri"/>
      <family val="2"/>
      <scheme val="minor"/>
    </font>
    <font>
      <sz val="11"/>
      <color theme="0"/>
      <name val="Calibri"/>
      <family val="2"/>
      <scheme val="minor"/>
    </font>
    <font>
      <sz val="48"/>
      <name val="Calibri"/>
      <family val="2"/>
      <scheme val="minor"/>
    </font>
    <font>
      <b/>
      <u/>
      <sz val="12"/>
      <color theme="0"/>
      <name val="Calibri"/>
      <family val="2"/>
      <scheme val="minor"/>
    </font>
    <font>
      <b/>
      <u/>
      <sz val="11"/>
      <color theme="0"/>
      <name val="Calibri"/>
      <family val="2"/>
      <scheme val="minor"/>
    </font>
    <font>
      <b/>
      <i/>
      <sz val="10"/>
      <color theme="1"/>
      <name val="Calibri"/>
      <family val="2"/>
      <scheme val="minor"/>
    </font>
    <font>
      <b/>
      <i/>
      <sz val="11"/>
      <color theme="1"/>
      <name val="Calibri"/>
      <family val="2"/>
      <scheme val="minor"/>
    </font>
    <font>
      <sz val="11"/>
      <color theme="3"/>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indexed="2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rgb="FFFFFF00"/>
      </patternFill>
    </fill>
    <fill>
      <patternFill patternType="solid">
        <fgColor rgb="FF0070C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auto="1"/>
      </left>
      <right style="medium">
        <color auto="1"/>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medium">
        <color auto="1"/>
      </left>
      <right style="medium">
        <color auto="1"/>
      </right>
      <top style="medium">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3743705557422"/>
      </right>
      <top style="thin">
        <color theme="0" tint="-0.14996795556505021"/>
      </top>
      <bottom/>
      <diagonal/>
    </border>
    <border>
      <left style="thin">
        <color theme="0" tint="-0.14993743705557422"/>
      </left>
      <right style="thin">
        <color theme="0" tint="-0.14993743705557422"/>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s>
  <cellStyleXfs count="3">
    <xf numFmtId="0" fontId="0" fillId="0" borderId="0"/>
    <xf numFmtId="0" fontId="22" fillId="0" borderId="0" applyNumberFormat="0" applyFill="0" applyBorder="0" applyAlignment="0" applyProtection="0"/>
    <xf numFmtId="0" fontId="24" fillId="0" borderId="0"/>
  </cellStyleXfs>
  <cellXfs count="464">
    <xf numFmtId="0" fontId="0" fillId="0" borderId="0" xfId="0"/>
    <xf numFmtId="0" fontId="0" fillId="0" borderId="0" xfId="0" applyAlignment="1">
      <alignment horizontal="centerContinuous"/>
    </xf>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0" fillId="0" borderId="0" xfId="0" applyAlignment="1">
      <alignment horizontal="center"/>
    </xf>
    <xf numFmtId="0" fontId="0" fillId="0" borderId="5" xfId="0" applyBorder="1"/>
    <xf numFmtId="0" fontId="1" fillId="0" borderId="0" xfId="0" applyFont="1"/>
    <xf numFmtId="0" fontId="1" fillId="0" borderId="0" xfId="0" applyFont="1" applyAlignment="1">
      <alignment horizontal="center"/>
    </xf>
    <xf numFmtId="0" fontId="1" fillId="0" borderId="6" xfId="0" applyFont="1" applyBorder="1"/>
    <xf numFmtId="0" fontId="0" fillId="0" borderId="8" xfId="0" applyBorder="1"/>
    <xf numFmtId="0" fontId="1" fillId="0" borderId="9" xfId="0" applyFont="1" applyBorder="1"/>
    <xf numFmtId="0" fontId="1" fillId="0" borderId="10" xfId="0" applyFont="1" applyBorder="1" applyAlignment="1">
      <alignment horizontal="center"/>
    </xf>
    <xf numFmtId="0" fontId="0" fillId="0" borderId="9" xfId="0" applyBorder="1"/>
    <xf numFmtId="0" fontId="0" fillId="0" borderId="10" xfId="0" applyBorder="1"/>
    <xf numFmtId="0" fontId="0" fillId="0" borderId="6" xfId="0" applyBorder="1"/>
    <xf numFmtId="0" fontId="0" fillId="0" borderId="7" xfId="0" applyBorder="1"/>
    <xf numFmtId="0" fontId="1" fillId="0" borderId="9" xfId="0" applyFont="1" applyBorder="1" applyAlignment="1">
      <alignment horizontal="center"/>
    </xf>
    <xf numFmtId="37" fontId="1" fillId="0" borderId="9" xfId="0" applyNumberFormat="1" applyFont="1" applyBorder="1"/>
    <xf numFmtId="37" fontId="1" fillId="0" borderId="0" xfId="0" applyNumberFormat="1" applyFont="1"/>
    <xf numFmtId="37" fontId="1" fillId="0" borderId="0" xfId="0" applyNumberFormat="1" applyFont="1" applyAlignment="1">
      <alignment horizontal="center"/>
    </xf>
    <xf numFmtId="37" fontId="1" fillId="0" borderId="10" xfId="0" applyNumberFormat="1" applyFont="1" applyBorder="1" applyAlignment="1">
      <alignment horizontal="center"/>
    </xf>
    <xf numFmtId="37" fontId="0" fillId="0" borderId="0" xfId="0" applyNumberFormat="1" applyAlignment="1">
      <alignment horizontal="center"/>
    </xf>
    <xf numFmtId="37" fontId="1" fillId="0" borderId="9" xfId="0" applyNumberFormat="1" applyFont="1" applyBorder="1" applyAlignment="1">
      <alignment horizontal="center"/>
    </xf>
    <xf numFmtId="37" fontId="0" fillId="0" borderId="9" xfId="0" applyNumberFormat="1" applyBorder="1"/>
    <xf numFmtId="37" fontId="0" fillId="0" borderId="0" xfId="0" applyNumberFormat="1"/>
    <xf numFmtId="37" fontId="0" fillId="0" borderId="10" xfId="0" applyNumberFormat="1" applyBorder="1"/>
    <xf numFmtId="37" fontId="0" fillId="0" borderId="0" xfId="0" applyNumberFormat="1" applyAlignment="1">
      <alignment horizontal="righ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xf numFmtId="0" fontId="1" fillId="2" borderId="6" xfId="0" applyFont="1" applyFill="1" applyBorder="1" applyAlignment="1">
      <alignment horizontal="center"/>
    </xf>
    <xf numFmtId="0" fontId="1" fillId="2" borderId="7" xfId="0" applyFont="1" applyFill="1" applyBorder="1" applyAlignment="1">
      <alignment horizontal="center"/>
    </xf>
    <xf numFmtId="0" fontId="7" fillId="0" borderId="0" xfId="0" applyFont="1"/>
    <xf numFmtId="0" fontId="6" fillId="0" borderId="0" xfId="0" applyFont="1"/>
    <xf numFmtId="0" fontId="7" fillId="0" borderId="0" xfId="0" applyFont="1" applyAlignment="1">
      <alignment horizontal="center"/>
    </xf>
    <xf numFmtId="49" fontId="7" fillId="0" borderId="0" xfId="0" applyNumberFormat="1" applyFont="1" applyAlignment="1">
      <alignment horizontal="center"/>
    </xf>
    <xf numFmtId="0" fontId="1" fillId="2" borderId="23" xfId="0" applyFont="1" applyFill="1" applyBorder="1" applyAlignment="1">
      <alignment horizontal="centerContinuous"/>
    </xf>
    <xf numFmtId="0" fontId="1" fillId="2" borderId="24" xfId="0" applyFont="1" applyFill="1" applyBorder="1" applyAlignment="1">
      <alignment horizontal="centerContinuous"/>
    </xf>
    <xf numFmtId="0" fontId="1" fillId="2" borderId="25" xfId="0" applyFont="1" applyFill="1" applyBorder="1" applyAlignment="1">
      <alignment horizontal="centerContinuous"/>
    </xf>
    <xf numFmtId="3" fontId="0" fillId="0" borderId="0" xfId="0" applyNumberFormat="1"/>
    <xf numFmtId="3" fontId="0" fillId="0" borderId="8" xfId="0" applyNumberFormat="1" applyBorder="1"/>
    <xf numFmtId="164" fontId="0" fillId="0" borderId="15" xfId="0" applyNumberFormat="1" applyBorder="1"/>
    <xf numFmtId="165" fontId="0" fillId="0" borderId="0" xfId="0" applyNumberFormat="1"/>
    <xf numFmtId="10" fontId="0" fillId="0" borderId="0" xfId="0" applyNumberFormat="1"/>
    <xf numFmtId="164" fontId="0" fillId="0" borderId="0" xfId="0" applyNumberFormat="1"/>
    <xf numFmtId="166" fontId="0" fillId="0" borderId="0" xfId="0" applyNumberFormat="1"/>
    <xf numFmtId="167" fontId="0" fillId="0" borderId="0" xfId="0" applyNumberFormat="1"/>
    <xf numFmtId="6" fontId="0" fillId="0" borderId="0" xfId="0" applyNumberFormat="1"/>
    <xf numFmtId="6" fontId="0" fillId="0" borderId="8" xfId="0" applyNumberFormat="1" applyBorder="1"/>
    <xf numFmtId="0" fontId="0" fillId="2" borderId="24" xfId="0" applyFill="1" applyBorder="1" applyAlignment="1">
      <alignment horizontal="centerContinuous"/>
    </xf>
    <xf numFmtId="0" fontId="0" fillId="2" borderId="25" xfId="0" applyFill="1" applyBorder="1" applyAlignment="1">
      <alignment horizontal="centerContinuous"/>
    </xf>
    <xf numFmtId="0" fontId="7" fillId="0" borderId="2" xfId="0" applyFont="1" applyBorder="1"/>
    <xf numFmtId="0" fontId="7" fillId="0" borderId="3" xfId="0" applyFont="1" applyBorder="1"/>
    <xf numFmtId="0" fontId="7" fillId="0" borderId="4" xfId="0" applyFont="1" applyBorder="1"/>
    <xf numFmtId="0" fontId="7" fillId="0" borderId="9" xfId="0" applyFont="1" applyBorder="1"/>
    <xf numFmtId="0" fontId="7" fillId="0" borderId="10" xfId="0" applyFont="1" applyBorder="1"/>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0" fillId="0" borderId="9" xfId="0" applyBorder="1" applyAlignment="1">
      <alignment horizontal="centerContinuous"/>
    </xf>
    <xf numFmtId="0" fontId="0" fillId="0" borderId="5" xfId="0" applyBorder="1" applyAlignment="1">
      <alignment horizontal="centerContinuous"/>
    </xf>
    <xf numFmtId="168" fontId="0" fillId="0" borderId="0" xfId="0" applyNumberFormat="1"/>
    <xf numFmtId="168" fontId="0" fillId="0" borderId="6" xfId="0" applyNumberFormat="1" applyBorder="1" applyAlignment="1">
      <alignment horizontal="right"/>
    </xf>
    <xf numFmtId="0" fontId="3" fillId="2" borderId="1" xfId="0" applyFont="1" applyFill="1" applyBorder="1" applyAlignment="1">
      <alignment horizontal="center"/>
    </xf>
    <xf numFmtId="0" fontId="1" fillId="2" borderId="1" xfId="0" applyFont="1" applyFill="1" applyBorder="1" applyAlignment="1">
      <alignment horizontal="centerContinuous"/>
    </xf>
    <xf numFmtId="0" fontId="1" fillId="3" borderId="1" xfId="0" applyFont="1" applyFill="1" applyBorder="1" applyAlignment="1">
      <alignment horizontal="center"/>
    </xf>
    <xf numFmtId="14" fontId="0" fillId="0" borderId="0" xfId="0" applyNumberFormat="1"/>
    <xf numFmtId="4" fontId="0" fillId="0" borderId="0" xfId="0" applyNumberFormat="1"/>
    <xf numFmtId="4" fontId="0" fillId="0" borderId="6" xfId="0" applyNumberFormat="1" applyBorder="1"/>
    <xf numFmtId="4" fontId="0" fillId="0" borderId="5" xfId="0" applyNumberFormat="1" applyBorder="1"/>
    <xf numFmtId="4" fontId="0" fillId="0" borderId="7" xfId="0" applyNumberFormat="1" applyBorder="1"/>
    <xf numFmtId="164" fontId="0" fillId="0" borderId="8" xfId="0" applyNumberFormat="1" applyBorder="1"/>
    <xf numFmtId="0" fontId="1" fillId="0" borderId="32" xfId="0" applyFont="1" applyBorder="1"/>
    <xf numFmtId="0" fontId="0" fillId="0" borderId="14" xfId="0" applyBorder="1"/>
    <xf numFmtId="164" fontId="0" fillId="0" borderId="14" xfId="0" applyNumberFormat="1" applyBorder="1"/>
    <xf numFmtId="0" fontId="0" fillId="0" borderId="33" xfId="0" applyBorder="1"/>
    <xf numFmtId="0" fontId="1" fillId="0" borderId="34" xfId="0" applyFont="1" applyBorder="1"/>
    <xf numFmtId="3" fontId="0" fillId="0" borderId="35" xfId="0" applyNumberFormat="1" applyBorder="1"/>
    <xf numFmtId="0" fontId="1" fillId="0" borderId="37" xfId="0" applyFont="1" applyBorder="1"/>
    <xf numFmtId="3" fontId="0" fillId="0" borderId="38" xfId="0" applyNumberFormat="1" applyBorder="1"/>
    <xf numFmtId="166" fontId="0" fillId="0" borderId="1" xfId="0" applyNumberFormat="1" applyBorder="1"/>
    <xf numFmtId="164" fontId="0" fillId="0" borderId="35" xfId="0" applyNumberFormat="1" applyBorder="1"/>
    <xf numFmtId="6" fontId="0" fillId="0" borderId="36" xfId="0" applyNumberFormat="1" applyBorder="1"/>
    <xf numFmtId="4" fontId="0" fillId="0" borderId="9" xfId="0" applyNumberFormat="1" applyBorder="1"/>
    <xf numFmtId="4" fontId="0" fillId="0" borderId="10" xfId="0" applyNumberFormat="1" applyBorder="1"/>
    <xf numFmtId="4" fontId="0" fillId="0" borderId="11" xfId="0" applyNumberFormat="1" applyBorder="1"/>
    <xf numFmtId="4" fontId="0" fillId="0" borderId="8" xfId="0" applyNumberFormat="1" applyBorder="1"/>
    <xf numFmtId="4" fontId="0" fillId="0" borderId="12" xfId="0" applyNumberFormat="1" applyBorder="1"/>
    <xf numFmtId="0" fontId="0" fillId="0" borderId="23" xfId="0" applyBorder="1" applyAlignment="1">
      <alignment horizontal="centerContinuous" wrapText="1"/>
    </xf>
    <xf numFmtId="0" fontId="0" fillId="0" borderId="24" xfId="0" applyBorder="1" applyAlignment="1">
      <alignment horizontal="centerContinuous" wrapText="1"/>
    </xf>
    <xf numFmtId="0" fontId="0" fillId="0" borderId="25" xfId="0" applyBorder="1" applyAlignment="1">
      <alignment horizontal="centerContinuous" wrapText="1"/>
    </xf>
    <xf numFmtId="0" fontId="9" fillId="0" borderId="0" xfId="0" applyFont="1"/>
    <xf numFmtId="2" fontId="0" fillId="0" borderId="9" xfId="0" applyNumberFormat="1" applyBorder="1"/>
    <xf numFmtId="2" fontId="0" fillId="0" borderId="0" xfId="0" applyNumberFormat="1"/>
    <xf numFmtId="0" fontId="0" fillId="0" borderId="0" xfId="0" applyAlignment="1">
      <alignment horizontal="left"/>
    </xf>
    <xf numFmtId="38" fontId="11" fillId="0" borderId="0" xfId="0" applyNumberFormat="1" applyFont="1"/>
    <xf numFmtId="10" fontId="12" fillId="0" borderId="0" xfId="0" applyNumberFormat="1" applyFont="1" applyAlignment="1">
      <alignment horizontal="centerContinuous"/>
    </xf>
    <xf numFmtId="10" fontId="13" fillId="0" borderId="0" xfId="0" applyNumberFormat="1" applyFont="1" applyAlignment="1">
      <alignment horizontal="centerContinuous"/>
    </xf>
    <xf numFmtId="38" fontId="14" fillId="0" borderId="0" xfId="0" applyNumberFormat="1" applyFont="1"/>
    <xf numFmtId="38" fontId="0" fillId="0" borderId="0" xfId="0" applyNumberFormat="1"/>
    <xf numFmtId="10" fontId="15" fillId="0" borderId="0" xfId="0" applyNumberFormat="1" applyFont="1" applyAlignment="1">
      <alignment horizontal="centerContinuous"/>
    </xf>
    <xf numFmtId="38" fontId="14" fillId="0" borderId="0" xfId="0" quotePrefix="1" applyNumberFormat="1" applyFont="1"/>
    <xf numFmtId="14" fontId="15" fillId="0" borderId="0" xfId="0" applyNumberFormat="1" applyFont="1" applyAlignment="1">
      <alignment horizontal="centerContinuous"/>
    </xf>
    <xf numFmtId="0" fontId="1" fillId="2" borderId="1" xfId="0" applyFont="1" applyFill="1" applyBorder="1" applyAlignment="1">
      <alignment horizontal="center"/>
    </xf>
    <xf numFmtId="0" fontId="0" fillId="0" borderId="27" xfId="0" applyBorder="1"/>
    <xf numFmtId="38" fontId="0" fillId="0" borderId="27" xfId="0" applyNumberFormat="1" applyBorder="1"/>
    <xf numFmtId="38" fontId="0" fillId="0" borderId="39" xfId="0" applyNumberFormat="1" applyBorder="1"/>
    <xf numFmtId="38" fontId="0" fillId="0" borderId="28" xfId="0" applyNumberFormat="1" applyBorder="1"/>
    <xf numFmtId="6" fontId="0" fillId="0" borderId="1" xfId="0" applyNumberFormat="1" applyBorder="1"/>
    <xf numFmtId="0" fontId="1" fillId="0" borderId="0" xfId="0" applyFont="1" applyAlignment="1">
      <alignment horizontal="right"/>
    </xf>
    <xf numFmtId="169" fontId="0" fillId="0" borderId="1" xfId="0" applyNumberFormat="1" applyBorder="1"/>
    <xf numFmtId="0" fontId="6" fillId="0" borderId="0" xfId="0" applyFont="1" applyAlignment="1">
      <alignment horizontal="center"/>
    </xf>
    <xf numFmtId="164" fontId="0" fillId="0" borderId="40" xfId="0" applyNumberFormat="1" applyBorder="1"/>
    <xf numFmtId="2" fontId="0" fillId="0" borderId="9" xfId="0" applyNumberFormat="1"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4" fontId="0" fillId="0" borderId="29" xfId="0" applyNumberFormat="1" applyBorder="1"/>
    <xf numFmtId="4" fontId="0" fillId="0" borderId="30" xfId="0" applyNumberFormat="1" applyBorder="1"/>
    <xf numFmtId="4" fontId="0" fillId="0" borderId="31" xfId="0" applyNumberFormat="1" applyBorder="1"/>
    <xf numFmtId="4" fontId="3" fillId="0" borderId="9" xfId="0" applyNumberFormat="1" applyFont="1" applyBorder="1"/>
    <xf numFmtId="4" fontId="3" fillId="0" borderId="0" xfId="0" applyNumberFormat="1" applyFont="1"/>
    <xf numFmtId="4" fontId="3" fillId="0" borderId="10" xfId="0" applyNumberFormat="1" applyFont="1" applyBorder="1"/>
    <xf numFmtId="4" fontId="3" fillId="0" borderId="11" xfId="0" applyNumberFormat="1" applyFont="1" applyBorder="1"/>
    <xf numFmtId="4" fontId="3" fillId="0" borderId="8" xfId="0" applyNumberFormat="1" applyFont="1" applyBorder="1"/>
    <xf numFmtId="4" fontId="3" fillId="0" borderId="12" xfId="0" applyNumberFormat="1" applyFont="1" applyBorder="1"/>
    <xf numFmtId="37" fontId="15" fillId="0" borderId="0" xfId="0" applyNumberFormat="1" applyFont="1" applyAlignment="1">
      <alignment vertical="top" wrapText="1"/>
    </xf>
    <xf numFmtId="49" fontId="15" fillId="0" borderId="0" xfId="0" applyNumberFormat="1" applyFont="1" applyAlignment="1">
      <alignment horizontal="right" wrapText="1"/>
    </xf>
    <xf numFmtId="41" fontId="14" fillId="0" borderId="0" xfId="0" applyNumberFormat="1" applyFont="1"/>
    <xf numFmtId="0" fontId="16" fillId="0" borderId="0" xfId="0" applyFont="1"/>
    <xf numFmtId="0" fontId="15" fillId="2" borderId="1" xfId="0" applyFont="1" applyFill="1" applyBorder="1" applyAlignment="1" applyProtection="1">
      <alignment vertical="center" wrapText="1"/>
      <protection locked="0"/>
    </xf>
    <xf numFmtId="49" fontId="15" fillId="0" borderId="24" xfId="0" applyNumberFormat="1" applyFont="1" applyBorder="1" applyAlignment="1" applyProtection="1">
      <alignment horizontal="center" wrapText="1"/>
      <protection locked="0"/>
    </xf>
    <xf numFmtId="41" fontId="15" fillId="0" borderId="42" xfId="0" applyNumberFormat="1" applyFont="1" applyBorder="1" applyAlignment="1">
      <alignment horizontal="center" wrapText="1"/>
    </xf>
    <xf numFmtId="41" fontId="15" fillId="0" borderId="43" xfId="0" applyNumberFormat="1" applyFont="1" applyBorder="1" applyAlignment="1">
      <alignment horizontal="center" wrapText="1"/>
    </xf>
    <xf numFmtId="41" fontId="15" fillId="0" borderId="44" xfId="0" applyNumberFormat="1" applyFont="1" applyBorder="1" applyAlignment="1">
      <alignment horizontal="center" wrapText="1"/>
    </xf>
    <xf numFmtId="0" fontId="15" fillId="0" borderId="0" xfId="0" applyFont="1" applyAlignment="1">
      <alignment wrapText="1"/>
    </xf>
    <xf numFmtId="0" fontId="15" fillId="0" borderId="9" xfId="0" applyFont="1" applyBorder="1" applyAlignment="1">
      <alignment vertical="top" wrapText="1"/>
    </xf>
    <xf numFmtId="49" fontId="15" fillId="0" borderId="0" xfId="0" applyNumberFormat="1" applyFont="1" applyAlignment="1">
      <alignment wrapText="1"/>
    </xf>
    <xf numFmtId="41" fontId="14" fillId="0" borderId="45" xfId="0" applyNumberFormat="1" applyFont="1" applyBorder="1" applyProtection="1">
      <protection locked="0"/>
    </xf>
    <xf numFmtId="41" fontId="14" fillId="0" borderId="46" xfId="0" applyNumberFormat="1" applyFont="1" applyBorder="1" applyProtection="1">
      <protection locked="0"/>
    </xf>
    <xf numFmtId="41" fontId="14" fillId="0" borderId="47" xfId="0" applyNumberFormat="1" applyFont="1" applyBorder="1"/>
    <xf numFmtId="49" fontId="15" fillId="0" borderId="0" xfId="0" applyNumberFormat="1" applyFont="1" applyAlignment="1">
      <alignment horizontal="center" wrapText="1"/>
    </xf>
    <xf numFmtId="41" fontId="15" fillId="0" borderId="45" xfId="0" applyNumberFormat="1" applyFont="1" applyBorder="1" applyAlignment="1" applyProtection="1">
      <alignment horizontal="center" wrapText="1"/>
      <protection locked="0"/>
    </xf>
    <xf numFmtId="41" fontId="15" fillId="0" borderId="46" xfId="0" applyNumberFormat="1" applyFont="1" applyBorder="1" applyAlignment="1" applyProtection="1">
      <alignment horizontal="center" wrapText="1"/>
      <protection locked="0"/>
    </xf>
    <xf numFmtId="41" fontId="15" fillId="0" borderId="47" xfId="0" applyNumberFormat="1" applyFont="1" applyBorder="1" applyAlignment="1">
      <alignment horizontal="center" wrapText="1"/>
    </xf>
    <xf numFmtId="0" fontId="14" fillId="0" borderId="0" xfId="0" applyFont="1"/>
    <xf numFmtId="0" fontId="14" fillId="0" borderId="9" xfId="0" applyFont="1" applyBorder="1" applyAlignment="1">
      <alignment horizontal="left" vertical="top" wrapText="1" indent="1"/>
    </xf>
    <xf numFmtId="49" fontId="14" fillId="0" borderId="0" xfId="0" applyNumberFormat="1" applyFont="1" applyAlignment="1">
      <alignment horizontal="right" wrapText="1"/>
    </xf>
    <xf numFmtId="0" fontId="15" fillId="4" borderId="48" xfId="0" applyFont="1" applyFill="1" applyBorder="1" applyAlignment="1">
      <alignment vertical="top" wrapText="1"/>
    </xf>
    <xf numFmtId="49" fontId="15" fillId="4" borderId="49" xfId="0" applyNumberFormat="1" applyFont="1" applyFill="1" applyBorder="1" applyAlignment="1">
      <alignment horizontal="right" wrapText="1"/>
    </xf>
    <xf numFmtId="41" fontId="14" fillId="4" borderId="50" xfId="0" applyNumberFormat="1" applyFont="1" applyFill="1" applyBorder="1"/>
    <xf numFmtId="41" fontId="14" fillId="4" borderId="40" xfId="0" applyNumberFormat="1" applyFont="1" applyFill="1" applyBorder="1"/>
    <xf numFmtId="41" fontId="14" fillId="4" borderId="51" xfId="0" applyNumberFormat="1" applyFont="1" applyFill="1" applyBorder="1"/>
    <xf numFmtId="41" fontId="14" fillId="0" borderId="45" xfId="0" applyNumberFormat="1" applyFont="1" applyBorder="1"/>
    <xf numFmtId="41" fontId="14" fillId="0" borderId="46" xfId="0" applyNumberFormat="1" applyFont="1" applyBorder="1"/>
    <xf numFmtId="0" fontId="14" fillId="0" borderId="9" xfId="0" applyFont="1" applyBorder="1" applyAlignment="1">
      <alignment vertical="top" wrapText="1"/>
    </xf>
    <xf numFmtId="41" fontId="17" fillId="0" borderId="45" xfId="0" applyNumberFormat="1" applyFont="1" applyBorder="1" applyProtection="1">
      <protection locked="0"/>
    </xf>
    <xf numFmtId="41" fontId="17" fillId="0" borderId="46" xfId="0" applyNumberFormat="1" applyFont="1" applyBorder="1" applyProtection="1">
      <protection locked="0"/>
    </xf>
    <xf numFmtId="0" fontId="15" fillId="4" borderId="48" xfId="0" applyFont="1" applyFill="1" applyBorder="1" applyAlignment="1">
      <alignment horizontal="left" vertical="top" wrapText="1" indent="2"/>
    </xf>
    <xf numFmtId="41" fontId="14" fillId="0" borderId="45" xfId="0" applyNumberFormat="1" applyFont="1" applyBorder="1" applyAlignment="1" applyProtection="1">
      <alignment horizontal="right"/>
      <protection locked="0"/>
    </xf>
    <xf numFmtId="41" fontId="14" fillId="0" borderId="46" xfId="0" applyNumberFormat="1" applyFont="1" applyBorder="1" applyAlignment="1" applyProtection="1">
      <alignment horizontal="right"/>
      <protection locked="0"/>
    </xf>
    <xf numFmtId="41" fontId="14" fillId="0" borderId="47" xfId="0" applyNumberFormat="1" applyFont="1" applyBorder="1" applyAlignment="1">
      <alignment horizontal="right"/>
    </xf>
    <xf numFmtId="0" fontId="15" fillId="0" borderId="0" xfId="0" applyFont="1" applyAlignment="1">
      <alignment vertical="top" wrapText="1"/>
    </xf>
    <xf numFmtId="0" fontId="14" fillId="0" borderId="0" xfId="0" applyFont="1" applyAlignment="1">
      <alignment vertical="top" wrapText="1"/>
    </xf>
    <xf numFmtId="41" fontId="14" fillId="0" borderId="0" xfId="0" applyNumberFormat="1" applyFont="1" applyAlignment="1">
      <alignment horizontal="center"/>
    </xf>
    <xf numFmtId="0" fontId="2" fillId="0" borderId="0" xfId="0" applyFont="1"/>
    <xf numFmtId="0" fontId="2" fillId="0" borderId="0" xfId="0" applyFont="1" applyAlignment="1">
      <alignment horizontal="center"/>
    </xf>
    <xf numFmtId="49" fontId="0" fillId="0" borderId="0" xfId="0" applyNumberFormat="1" applyAlignment="1">
      <alignment horizontal="center"/>
    </xf>
    <xf numFmtId="38" fontId="15" fillId="0" borderId="0" xfId="0" applyNumberFormat="1" applyFont="1" applyAlignment="1">
      <alignment horizontal="center"/>
    </xf>
    <xf numFmtId="38" fontId="18" fillId="0" borderId="0" xfId="0" applyNumberFormat="1" applyFont="1" applyAlignment="1">
      <alignment horizontal="center"/>
    </xf>
    <xf numFmtId="38" fontId="15" fillId="2" borderId="52" xfId="0" applyNumberFormat="1" applyFont="1" applyFill="1" applyBorder="1" applyAlignment="1">
      <alignment horizontal="center"/>
    </xf>
    <xf numFmtId="38" fontId="15" fillId="0" borderId="0" xfId="0" applyNumberFormat="1" applyFont="1"/>
    <xf numFmtId="38" fontId="15" fillId="2" borderId="28" xfId="0" applyNumberFormat="1" applyFont="1" applyFill="1" applyBorder="1" applyAlignment="1">
      <alignment horizontal="center"/>
    </xf>
    <xf numFmtId="10" fontId="18" fillId="0" borderId="0" xfId="0" applyNumberFormat="1" applyFont="1" applyAlignment="1">
      <alignment horizontal="centerContinuous"/>
    </xf>
    <xf numFmtId="38" fontId="14" fillId="0" borderId="27" xfId="0" applyNumberFormat="1" applyFont="1" applyBorder="1"/>
    <xf numFmtId="38" fontId="14" fillId="0" borderId="0" xfId="0" applyNumberFormat="1" applyFont="1" applyAlignment="1">
      <alignment horizontal="centerContinuous"/>
    </xf>
    <xf numFmtId="10" fontId="19" fillId="0" borderId="0" xfId="0" applyNumberFormat="1" applyFont="1" applyAlignment="1">
      <alignment horizontal="left"/>
    </xf>
    <xf numFmtId="38" fontId="20" fillId="0" borderId="0" xfId="0" applyNumberFormat="1" applyFont="1" applyAlignment="1">
      <alignment horizontal="centerContinuous"/>
    </xf>
    <xf numFmtId="38" fontId="21" fillId="0" borderId="0" xfId="0" applyNumberFormat="1" applyFont="1"/>
    <xf numFmtId="38" fontId="20" fillId="0" borderId="0" xfId="0" applyNumberFormat="1" applyFont="1"/>
    <xf numFmtId="10" fontId="19" fillId="0" borderId="0" xfId="0" applyNumberFormat="1" applyFont="1" applyAlignment="1">
      <alignment horizontal="centerContinuous"/>
    </xf>
    <xf numFmtId="38" fontId="21" fillId="0" borderId="0" xfId="0" applyNumberFormat="1" applyFont="1" applyAlignment="1">
      <alignment horizontal="left"/>
    </xf>
    <xf numFmtId="0" fontId="0" fillId="0" borderId="28" xfId="0" applyBorder="1"/>
    <xf numFmtId="40" fontId="0" fillId="0" borderId="52" xfId="0" applyNumberFormat="1" applyBorder="1"/>
    <xf numFmtId="40" fontId="0" fillId="0" borderId="27" xfId="0" applyNumberFormat="1" applyBorder="1"/>
    <xf numFmtId="40" fontId="0" fillId="0" borderId="28" xfId="0" applyNumberFormat="1" applyBorder="1"/>
    <xf numFmtId="40" fontId="0" fillId="0" borderId="55" xfId="0" applyNumberFormat="1" applyBorder="1"/>
    <xf numFmtId="40" fontId="0" fillId="0" borderId="39" xfId="0" applyNumberFormat="1" applyBorder="1"/>
    <xf numFmtId="40" fontId="0" fillId="0" borderId="1" xfId="0" applyNumberFormat="1" applyBorder="1"/>
    <xf numFmtId="0" fontId="1" fillId="5" borderId="1" xfId="0" applyFont="1" applyFill="1" applyBorder="1" applyAlignment="1">
      <alignment horizontal="center"/>
    </xf>
    <xf numFmtId="0" fontId="1" fillId="0" borderId="9" xfId="0" applyFont="1" applyBorder="1" applyAlignment="1">
      <alignment horizontal="centerContinuous"/>
    </xf>
    <xf numFmtId="0" fontId="1" fillId="0" borderId="10" xfId="0" applyFont="1" applyBorder="1" applyAlignment="1">
      <alignment horizontal="centerContinuous"/>
    </xf>
    <xf numFmtId="2" fontId="0" fillId="0" borderId="1" xfId="0" applyNumberFormat="1" applyBorder="1"/>
    <xf numFmtId="10" fontId="0" fillId="0" borderId="1" xfId="0" applyNumberFormat="1" applyBorder="1"/>
    <xf numFmtId="0" fontId="23" fillId="0" borderId="0" xfId="0" applyFont="1"/>
    <xf numFmtId="0" fontId="24" fillId="0" borderId="0" xfId="0" applyFont="1"/>
    <xf numFmtId="0" fontId="22" fillId="0" borderId="0" xfId="1"/>
    <xf numFmtId="0" fontId="22" fillId="0" borderId="0" xfId="1" applyAlignment="1"/>
    <xf numFmtId="0" fontId="0" fillId="0" borderId="0" xfId="0" applyAlignment="1">
      <alignment vertical="center"/>
    </xf>
    <xf numFmtId="0" fontId="0" fillId="0" borderId="0" xfId="0" applyAlignment="1">
      <alignment horizontal="left" vertical="center" indent="5"/>
    </xf>
    <xf numFmtId="0" fontId="0" fillId="0" borderId="0" xfId="0" applyAlignment="1">
      <alignment horizontal="left" vertical="center" indent="10"/>
    </xf>
    <xf numFmtId="0" fontId="1" fillId="2" borderId="1"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vertical="center" wrapText="1"/>
    </xf>
    <xf numFmtId="17" fontId="0" fillId="0" borderId="7" xfId="0" applyNumberFormat="1" applyBorder="1" applyAlignment="1">
      <alignment horizontal="center" vertical="center" wrapText="1"/>
    </xf>
    <xf numFmtId="16" fontId="0" fillId="0" borderId="7" xfId="0" applyNumberFormat="1" applyBorder="1" applyAlignment="1">
      <alignment horizontal="center" vertical="center" wrapText="1"/>
    </xf>
    <xf numFmtId="0" fontId="0" fillId="0" borderId="0" xfId="0" applyAlignment="1">
      <alignment horizontal="left" vertical="center" indent="8"/>
    </xf>
    <xf numFmtId="0" fontId="27" fillId="0" borderId="0" xfId="0" applyFont="1" applyAlignment="1">
      <alignment horizontal="left" vertical="center" indent="10"/>
    </xf>
    <xf numFmtId="0" fontId="0" fillId="0" borderId="0" xfId="0" applyAlignment="1">
      <alignment wrapText="1"/>
    </xf>
    <xf numFmtId="0" fontId="1" fillId="0" borderId="0" xfId="0" applyFont="1" applyAlignment="1">
      <alignment horizontal="centerContinuous" vertical="center" wrapText="1"/>
    </xf>
    <xf numFmtId="0" fontId="0" fillId="0" borderId="0" xfId="0" applyAlignment="1">
      <alignment horizontal="centerContinuous" wrapText="1"/>
    </xf>
    <xf numFmtId="0" fontId="0" fillId="0" borderId="0" xfId="0" applyAlignment="1">
      <alignment horizontal="centerContinuous" vertical="center" wrapText="1"/>
    </xf>
    <xf numFmtId="0" fontId="28" fillId="0" borderId="0" xfId="0" applyFont="1"/>
    <xf numFmtId="0" fontId="29" fillId="0" borderId="0" xfId="0" applyFont="1"/>
    <xf numFmtId="0" fontId="1" fillId="6" borderId="23" xfId="0" applyFont="1" applyFill="1" applyBorder="1" applyAlignment="1">
      <alignment horizontal="center"/>
    </xf>
    <xf numFmtId="0" fontId="1" fillId="6" borderId="24" xfId="0" applyFont="1" applyFill="1" applyBorder="1" applyAlignment="1">
      <alignment horizontal="center"/>
    </xf>
    <xf numFmtId="0" fontId="1" fillId="6" borderId="25" xfId="0" applyFont="1" applyFill="1" applyBorder="1" applyAlignment="1">
      <alignment horizontal="center"/>
    </xf>
    <xf numFmtId="0" fontId="1" fillId="6" borderId="1" xfId="0" applyFont="1" applyFill="1" applyBorder="1" applyAlignment="1">
      <alignment horizontal="center"/>
    </xf>
    <xf numFmtId="0" fontId="1" fillId="7" borderId="1" xfId="0" applyFont="1" applyFill="1" applyBorder="1" applyAlignment="1">
      <alignment horizontal="center"/>
    </xf>
    <xf numFmtId="0" fontId="4" fillId="8" borderId="23" xfId="0" applyFont="1" applyFill="1" applyBorder="1" applyAlignment="1">
      <alignment horizontal="centerContinuous"/>
    </xf>
    <xf numFmtId="0" fontId="4" fillId="8" borderId="24" xfId="0" applyFont="1" applyFill="1" applyBorder="1" applyAlignment="1">
      <alignment horizontal="centerContinuous"/>
    </xf>
    <xf numFmtId="0" fontId="4" fillId="8" borderId="25" xfId="0" applyFont="1" applyFill="1" applyBorder="1" applyAlignment="1">
      <alignment horizontal="centerContinuous"/>
    </xf>
    <xf numFmtId="0" fontId="5" fillId="8" borderId="23" xfId="0" applyFont="1" applyFill="1" applyBorder="1" applyAlignment="1">
      <alignment horizontal="centerContinuous"/>
    </xf>
    <xf numFmtId="0" fontId="5" fillId="8" borderId="24" xfId="0" applyFont="1" applyFill="1" applyBorder="1" applyAlignment="1">
      <alignment horizontal="centerContinuous"/>
    </xf>
    <xf numFmtId="0" fontId="5" fillId="8" borderId="25" xfId="0" applyFont="1" applyFill="1" applyBorder="1" applyAlignment="1">
      <alignment horizontal="centerContinuous"/>
    </xf>
    <xf numFmtId="0" fontId="6" fillId="8" borderId="23" xfId="0" applyFont="1" applyFill="1" applyBorder="1" applyAlignment="1">
      <alignment horizontal="centerContinuous" vertical="center"/>
    </xf>
    <xf numFmtId="0" fontId="0" fillId="8" borderId="24" xfId="0" applyFill="1" applyBorder="1" applyAlignment="1">
      <alignment horizontal="centerContinuous" vertical="center"/>
    </xf>
    <xf numFmtId="0" fontId="0" fillId="8" borderId="25" xfId="0" applyFill="1" applyBorder="1" applyAlignment="1">
      <alignment horizontal="centerContinuous" vertical="center"/>
    </xf>
    <xf numFmtId="0" fontId="31" fillId="0" borderId="0" xfId="0" applyFont="1"/>
    <xf numFmtId="6" fontId="0" fillId="0" borderId="0" xfId="0" applyNumberFormat="1" applyAlignment="1">
      <alignment horizontal="right"/>
    </xf>
    <xf numFmtId="6" fontId="0" fillId="0" borderId="14" xfId="0" applyNumberFormat="1" applyBorder="1"/>
    <xf numFmtId="6" fontId="0" fillId="0" borderId="33" xfId="0" applyNumberFormat="1" applyBorder="1"/>
    <xf numFmtId="6" fontId="0" fillId="0" borderId="35" xfId="0" applyNumberFormat="1" applyBorder="1"/>
    <xf numFmtId="6" fontId="0" fillId="0" borderId="38" xfId="0" applyNumberFormat="1" applyBorder="1"/>
    <xf numFmtId="0" fontId="24" fillId="0" borderId="0" xfId="2"/>
    <xf numFmtId="0" fontId="34" fillId="0" borderId="0" xfId="2" applyFont="1"/>
    <xf numFmtId="0" fontId="35" fillId="0" borderId="0" xfId="2" applyFont="1" applyAlignment="1">
      <alignment horizontal="center" vertical="center"/>
    </xf>
    <xf numFmtId="0" fontId="36" fillId="0" borderId="0" xfId="2" applyFont="1" applyAlignment="1">
      <alignment horizontal="center" vertical="center"/>
    </xf>
    <xf numFmtId="0" fontId="36" fillId="0" borderId="0" xfId="2" applyFont="1" applyAlignment="1">
      <alignment horizontal="left" indent="3"/>
    </xf>
    <xf numFmtId="0" fontId="37" fillId="0" borderId="0" xfId="2" applyFont="1"/>
    <xf numFmtId="164" fontId="37" fillId="0" borderId="0" xfId="2" applyNumberFormat="1" applyFont="1"/>
    <xf numFmtId="3" fontId="37" fillId="0" borderId="0" xfId="2" applyNumberFormat="1" applyFont="1"/>
    <xf numFmtId="0" fontId="39" fillId="0" borderId="0" xfId="0" quotePrefix="1" applyFont="1"/>
    <xf numFmtId="38" fontId="40" fillId="0" borderId="0" xfId="0" applyNumberFormat="1" applyFont="1" applyAlignment="1">
      <alignment horizontal="right"/>
    </xf>
    <xf numFmtId="38" fontId="40" fillId="0" borderId="0" xfId="0" applyNumberFormat="1" applyFont="1"/>
    <xf numFmtId="38" fontId="0" fillId="0" borderId="0" xfId="0" applyNumberFormat="1" applyAlignment="1">
      <alignment horizontal="right"/>
    </xf>
    <xf numFmtId="38" fontId="0" fillId="0" borderId="8" xfId="0" applyNumberFormat="1" applyBorder="1" applyAlignment="1">
      <alignment horizontal="right"/>
    </xf>
    <xf numFmtId="0" fontId="36" fillId="0" borderId="0" xfId="2" applyFont="1"/>
    <xf numFmtId="168" fontId="0" fillId="0" borderId="0" xfId="0" applyNumberFormat="1" applyAlignment="1">
      <alignment horizontal="right"/>
    </xf>
    <xf numFmtId="0" fontId="15" fillId="2" borderId="23" xfId="0" applyFont="1" applyFill="1" applyBorder="1" applyAlignment="1">
      <alignment horizontal="centerContinuous"/>
    </xf>
    <xf numFmtId="0" fontId="15" fillId="2" borderId="24" xfId="0" applyFont="1" applyFill="1" applyBorder="1" applyAlignment="1">
      <alignment horizontal="centerContinuous"/>
    </xf>
    <xf numFmtId="0" fontId="15" fillId="2" borderId="25" xfId="0" applyFont="1" applyFill="1" applyBorder="1" applyAlignment="1">
      <alignment horizontal="centerContinuous"/>
    </xf>
    <xf numFmtId="40" fontId="0" fillId="0" borderId="0" xfId="0" applyNumberFormat="1" applyAlignment="1">
      <alignment horizontal="center"/>
    </xf>
    <xf numFmtId="40" fontId="0" fillId="0" borderId="0" xfId="0" applyNumberFormat="1"/>
    <xf numFmtId="0" fontId="31" fillId="10" borderId="0" xfId="0" applyFont="1" applyFill="1"/>
    <xf numFmtId="40" fontId="2" fillId="0" borderId="0" xfId="0" applyNumberFormat="1" applyFont="1" applyAlignment="1">
      <alignment horizontal="center"/>
    </xf>
    <xf numFmtId="38" fontId="0" fillId="0" borderId="0" xfId="0" applyNumberFormat="1" applyAlignment="1">
      <alignment horizontal="center"/>
    </xf>
    <xf numFmtId="38" fontId="2" fillId="0" borderId="0" xfId="0" applyNumberFormat="1" applyFont="1" applyAlignment="1">
      <alignment horizontal="center"/>
    </xf>
    <xf numFmtId="167" fontId="0" fillId="0" borderId="0" xfId="0" applyNumberFormat="1" applyAlignment="1">
      <alignment horizontal="center"/>
    </xf>
    <xf numFmtId="167" fontId="2" fillId="0" borderId="0" xfId="0" applyNumberFormat="1" applyFont="1" applyAlignment="1">
      <alignment horizontal="center"/>
    </xf>
    <xf numFmtId="40" fontId="42" fillId="10" borderId="0" xfId="0" applyNumberFormat="1" applyFont="1" applyFill="1" applyAlignment="1">
      <alignment horizontal="center"/>
    </xf>
    <xf numFmtId="40" fontId="45" fillId="10" borderId="0" xfId="0" applyNumberFormat="1" applyFont="1" applyFill="1" applyAlignment="1">
      <alignment horizontal="center"/>
    </xf>
    <xf numFmtId="0" fontId="46" fillId="0" borderId="0" xfId="0" applyFont="1" applyAlignment="1">
      <alignment horizontal="centerContinuous"/>
    </xf>
    <xf numFmtId="40" fontId="47" fillId="0" borderId="0" xfId="0" applyNumberFormat="1" applyFont="1" applyAlignment="1">
      <alignment horizontal="center"/>
    </xf>
    <xf numFmtId="0" fontId="47" fillId="0" borderId="0" xfId="0" applyFont="1"/>
    <xf numFmtId="0" fontId="47" fillId="0" borderId="0" xfId="0" applyFont="1" applyAlignment="1">
      <alignment horizontal="center"/>
    </xf>
    <xf numFmtId="0" fontId="47" fillId="0" borderId="0" xfId="0" applyFont="1" applyAlignment="1">
      <alignment horizontal="centerContinuous"/>
    </xf>
    <xf numFmtId="40" fontId="47" fillId="0" borderId="0" xfId="0" applyNumberFormat="1" applyFont="1" applyAlignment="1">
      <alignment horizontal="right"/>
    </xf>
    <xf numFmtId="49" fontId="2" fillId="0" borderId="0" xfId="0" applyNumberFormat="1" applyFont="1" applyAlignment="1">
      <alignment horizontal="center"/>
    </xf>
    <xf numFmtId="170" fontId="41" fillId="10" borderId="40" xfId="0" applyNumberFormat="1" applyFont="1" applyFill="1" applyBorder="1" applyAlignment="1">
      <alignment horizontal="center"/>
    </xf>
    <xf numFmtId="49" fontId="1" fillId="0" borderId="0" xfId="0" applyNumberFormat="1" applyFont="1" applyAlignment="1">
      <alignment horizontal="center"/>
    </xf>
    <xf numFmtId="0" fontId="0" fillId="0" borderId="0" xfId="0"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 fillId="2" borderId="4" xfId="0" applyFont="1" applyFill="1" applyBorder="1" applyAlignment="1">
      <alignment horizontal="right"/>
    </xf>
    <xf numFmtId="0" fontId="1" fillId="2" borderId="5" xfId="0" applyFont="1" applyFill="1" applyBorder="1" applyAlignment="1">
      <alignment horizontal="right"/>
    </xf>
    <xf numFmtId="0" fontId="1" fillId="2" borderId="6" xfId="0" applyFont="1" applyFill="1" applyBorder="1" applyAlignment="1">
      <alignment horizontal="right"/>
    </xf>
    <xf numFmtId="0" fontId="1" fillId="2" borderId="7" xfId="0" applyFont="1" applyFill="1" applyBorder="1" applyAlignment="1">
      <alignment horizontal="right"/>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2" fontId="0" fillId="0" borderId="11" xfId="0" applyNumberFormat="1" applyBorder="1" applyAlignment="1">
      <alignment horizontal="center"/>
    </xf>
    <xf numFmtId="2" fontId="0" fillId="0" borderId="8" xfId="0" applyNumberFormat="1"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67" fontId="0" fillId="0" borderId="14" xfId="0" applyNumberFormat="1" applyBorder="1" applyAlignment="1">
      <alignment horizontal="center"/>
    </xf>
    <xf numFmtId="40" fontId="0" fillId="0" borderId="14" xfId="0" applyNumberFormat="1" applyBorder="1" applyAlignment="1">
      <alignment horizontal="center"/>
    </xf>
    <xf numFmtId="49" fontId="0" fillId="11" borderId="0" xfId="0" applyNumberFormat="1" applyFill="1" applyAlignment="1">
      <alignment horizontal="center"/>
    </xf>
    <xf numFmtId="167" fontId="0" fillId="11" borderId="14" xfId="0" applyNumberFormat="1" applyFill="1" applyBorder="1" applyAlignment="1">
      <alignment horizontal="center"/>
    </xf>
    <xf numFmtId="0" fontId="0" fillId="11" borderId="0" xfId="0" applyFill="1"/>
    <xf numFmtId="40" fontId="0" fillId="11" borderId="14" xfId="0" applyNumberFormat="1" applyFill="1" applyBorder="1" applyAlignment="1">
      <alignment horizontal="center"/>
    </xf>
    <xf numFmtId="167" fontId="1" fillId="11" borderId="14" xfId="0" applyNumberFormat="1" applyFont="1" applyFill="1" applyBorder="1" applyAlignment="1">
      <alignment horizontal="center"/>
    </xf>
    <xf numFmtId="0" fontId="1" fillId="11" borderId="0" xfId="0" applyFont="1" applyFill="1"/>
    <xf numFmtId="40" fontId="1" fillId="11" borderId="14" xfId="0" applyNumberFormat="1" applyFont="1" applyFill="1" applyBorder="1" applyAlignment="1">
      <alignment horizontal="center"/>
    </xf>
    <xf numFmtId="6" fontId="0" fillId="0" borderId="8" xfId="0" applyNumberFormat="1" applyBorder="1" applyAlignment="1">
      <alignment horizontal="right"/>
    </xf>
    <xf numFmtId="40" fontId="0" fillId="0" borderId="10" xfId="0" applyNumberFormat="1" applyBorder="1" applyAlignment="1">
      <alignment horizontal="center"/>
    </xf>
    <xf numFmtId="40" fontId="0" fillId="0" borderId="5" xfId="0" applyNumberFormat="1" applyBorder="1" applyAlignment="1">
      <alignment horizontal="center"/>
    </xf>
    <xf numFmtId="40" fontId="0" fillId="0" borderId="6" xfId="0" applyNumberFormat="1" applyBorder="1" applyAlignment="1">
      <alignment horizontal="center"/>
    </xf>
    <xf numFmtId="40" fontId="0" fillId="0" borderId="7" xfId="0" applyNumberFormat="1" applyBorder="1" applyAlignment="1">
      <alignment horizontal="center"/>
    </xf>
    <xf numFmtId="10" fontId="19" fillId="0" borderId="27" xfId="0" applyNumberFormat="1" applyFont="1" applyBorder="1" applyAlignment="1">
      <alignment horizontal="center"/>
    </xf>
    <xf numFmtId="38" fontId="14" fillId="0" borderId="54" xfId="0" applyNumberFormat="1" applyFont="1" applyBorder="1" applyAlignment="1">
      <alignment horizontal="center"/>
    </xf>
    <xf numFmtId="0" fontId="1" fillId="0" borderId="0" xfId="0" applyFont="1" applyAlignment="1">
      <alignment horizontal="left"/>
    </xf>
    <xf numFmtId="0" fontId="39" fillId="0" borderId="0" xfId="0" quotePrefix="1" applyFont="1" applyAlignment="1">
      <alignment horizontal="left"/>
    </xf>
    <xf numFmtId="0" fontId="3" fillId="2" borderId="1" xfId="0" applyFont="1" applyFill="1" applyBorder="1" applyAlignment="1">
      <alignment horizontal="center" wrapText="1"/>
    </xf>
    <xf numFmtId="0" fontId="3" fillId="2" borderId="23" xfId="0" applyFont="1" applyFill="1" applyBorder="1" applyAlignment="1">
      <alignment horizontal="center" wrapText="1"/>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41" xfId="0" applyNumberFormat="1" applyBorder="1" applyAlignment="1">
      <alignment horizontal="center"/>
    </xf>
    <xf numFmtId="0" fontId="32" fillId="0" borderId="28" xfId="0" applyFont="1" applyBorder="1" applyAlignment="1">
      <alignment horizontal="center" vertical="center" wrapText="1"/>
    </xf>
    <xf numFmtId="37" fontId="0" fillId="0" borderId="9" xfId="0" applyNumberFormat="1" applyBorder="1" applyAlignment="1">
      <alignment horizontal="right"/>
    </xf>
    <xf numFmtId="37" fontId="0" fillId="0" borderId="10" xfId="0" applyNumberFormat="1" applyBorder="1" applyAlignment="1">
      <alignment horizontal="right"/>
    </xf>
    <xf numFmtId="37" fontId="0" fillId="0" borderId="60" xfId="0" applyNumberFormat="1" applyBorder="1" applyAlignment="1">
      <alignment horizontal="right"/>
    </xf>
    <xf numFmtId="37" fontId="1" fillId="0" borderId="14" xfId="0" applyNumberFormat="1" applyFont="1" applyBorder="1" applyAlignment="1">
      <alignment horizontal="right"/>
    </xf>
    <xf numFmtId="37" fontId="0" fillId="0" borderId="14" xfId="0" applyNumberFormat="1" applyBorder="1" applyAlignment="1">
      <alignment horizontal="right"/>
    </xf>
    <xf numFmtId="37" fontId="0" fillId="0" borderId="13" xfId="0" applyNumberFormat="1" applyBorder="1" applyAlignment="1">
      <alignment horizontal="right"/>
    </xf>
    <xf numFmtId="37" fontId="1" fillId="0" borderId="0" xfId="0" applyNumberFormat="1" applyFont="1" applyAlignment="1">
      <alignment horizontal="right"/>
    </xf>
    <xf numFmtId="37" fontId="1" fillId="0" borderId="9" xfId="0" applyNumberFormat="1" applyFont="1" applyBorder="1" applyAlignment="1">
      <alignment horizontal="right"/>
    </xf>
    <xf numFmtId="37" fontId="1" fillId="0" borderId="10" xfId="0" applyNumberFormat="1" applyFont="1" applyBorder="1" applyAlignment="1">
      <alignment horizontal="right"/>
    </xf>
    <xf numFmtId="37" fontId="0" fillId="0" borderId="11" xfId="0" applyNumberFormat="1" applyBorder="1" applyAlignment="1">
      <alignment horizontal="right"/>
    </xf>
    <xf numFmtId="37" fontId="0" fillId="0" borderId="8" xfId="0" applyNumberFormat="1" applyBorder="1" applyAlignment="1">
      <alignment horizontal="right"/>
    </xf>
    <xf numFmtId="37" fontId="0" fillId="0" borderId="12" xfId="0" applyNumberFormat="1" applyBorder="1" applyAlignment="1">
      <alignment horizontal="right"/>
    </xf>
    <xf numFmtId="38" fontId="0" fillId="0" borderId="56" xfId="0" applyNumberFormat="1" applyBorder="1" applyAlignment="1">
      <alignment horizontal="right"/>
    </xf>
    <xf numFmtId="38" fontId="0" fillId="0" borderId="26" xfId="0" applyNumberFormat="1" applyBorder="1" applyAlignment="1">
      <alignment horizontal="right"/>
    </xf>
    <xf numFmtId="38" fontId="0" fillId="0" borderId="57" xfId="0" applyNumberFormat="1" applyBorder="1" applyAlignment="1">
      <alignment horizontal="right"/>
    </xf>
    <xf numFmtId="37" fontId="0" fillId="0" borderId="53" xfId="0" applyNumberFormat="1" applyBorder="1" applyAlignment="1">
      <alignment horizontal="right"/>
    </xf>
    <xf numFmtId="37" fontId="0" fillId="0" borderId="5" xfId="0" applyNumberFormat="1" applyBorder="1" applyAlignment="1">
      <alignment horizontal="right"/>
    </xf>
    <xf numFmtId="37" fontId="0" fillId="0" borderId="6" xfId="0" applyNumberFormat="1" applyBorder="1" applyAlignment="1">
      <alignment horizontal="right"/>
    </xf>
    <xf numFmtId="37" fontId="0" fillId="0" borderId="41" xfId="0" applyNumberFormat="1" applyBorder="1" applyAlignment="1">
      <alignment horizontal="right"/>
    </xf>
    <xf numFmtId="37" fontId="0" fillId="0" borderId="7" xfId="0" applyNumberFormat="1" applyBorder="1" applyAlignment="1">
      <alignment horizontal="right"/>
    </xf>
    <xf numFmtId="164" fontId="0" fillId="0" borderId="1" xfId="0" applyNumberFormat="1" applyBorder="1" applyAlignment="1">
      <alignment horizontal="right"/>
    </xf>
    <xf numFmtId="164" fontId="0" fillId="0" borderId="0" xfId="0" applyNumberFormat="1" applyAlignment="1">
      <alignment horizontal="right"/>
    </xf>
    <xf numFmtId="40" fontId="0" fillId="0" borderId="5" xfId="0" applyNumberFormat="1" applyBorder="1" applyAlignment="1">
      <alignment horizontal="right"/>
    </xf>
    <xf numFmtId="40" fontId="0" fillId="0" borderId="6" xfId="0" applyNumberFormat="1" applyBorder="1" applyAlignment="1">
      <alignment horizontal="right"/>
    </xf>
    <xf numFmtId="40" fontId="0" fillId="0" borderId="7" xfId="0" applyNumberFormat="1" applyBorder="1" applyAlignment="1">
      <alignment horizontal="right"/>
    </xf>
    <xf numFmtId="38" fontId="0" fillId="0" borderId="9" xfId="0" applyNumberFormat="1" applyBorder="1" applyAlignment="1">
      <alignment horizontal="right"/>
    </xf>
    <xf numFmtId="38" fontId="0" fillId="0" borderId="10" xfId="0" applyNumberFormat="1" applyBorder="1" applyAlignment="1">
      <alignment horizontal="right"/>
    </xf>
    <xf numFmtId="38" fontId="0" fillId="0" borderId="60" xfId="0" applyNumberFormat="1" applyBorder="1" applyAlignment="1">
      <alignment horizontal="right"/>
    </xf>
    <xf numFmtId="38" fontId="0" fillId="0" borderId="14" xfId="0" applyNumberFormat="1" applyBorder="1" applyAlignment="1">
      <alignment horizontal="right"/>
    </xf>
    <xf numFmtId="38" fontId="0" fillId="0" borderId="13" xfId="0" applyNumberFormat="1" applyBorder="1" applyAlignment="1">
      <alignment horizontal="right"/>
    </xf>
    <xf numFmtId="38" fontId="0" fillId="0" borderId="11" xfId="0" applyNumberFormat="1" applyBorder="1" applyAlignment="1">
      <alignment horizontal="right"/>
    </xf>
    <xf numFmtId="38" fontId="0" fillId="0" borderId="12" xfId="0" applyNumberFormat="1" applyBorder="1" applyAlignment="1">
      <alignment horizontal="right"/>
    </xf>
    <xf numFmtId="6" fontId="0" fillId="0" borderId="56" xfId="0" applyNumberFormat="1" applyBorder="1" applyAlignment="1">
      <alignment horizontal="right"/>
    </xf>
    <xf numFmtId="6" fontId="0" fillId="0" borderId="26" xfId="0" applyNumberFormat="1" applyBorder="1" applyAlignment="1">
      <alignment horizontal="right"/>
    </xf>
    <xf numFmtId="6" fontId="0" fillId="0" borderId="57"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4" xfId="0" applyNumberFormat="1" applyBorder="1" applyAlignment="1">
      <alignment horizontal="right"/>
    </xf>
    <xf numFmtId="2" fontId="0" fillId="0" borderId="9" xfId="0" applyNumberFormat="1" applyBorder="1" applyAlignment="1">
      <alignment horizontal="right"/>
    </xf>
    <xf numFmtId="2" fontId="0" fillId="0" borderId="0" xfId="0" applyNumberFormat="1" applyAlignment="1">
      <alignment horizontal="right"/>
    </xf>
    <xf numFmtId="2" fontId="0" fillId="0" borderId="10" xfId="0" applyNumberFormat="1" applyBorder="1" applyAlignment="1">
      <alignment horizontal="right"/>
    </xf>
    <xf numFmtId="2" fontId="0" fillId="0" borderId="11" xfId="0" applyNumberFormat="1" applyBorder="1" applyAlignment="1">
      <alignment horizontal="right"/>
    </xf>
    <xf numFmtId="2" fontId="0" fillId="0" borderId="8" xfId="0" applyNumberFormat="1" applyBorder="1" applyAlignment="1">
      <alignment horizontal="right"/>
    </xf>
    <xf numFmtId="2" fontId="0" fillId="0" borderId="12" xfId="0" applyNumberFormat="1" applyBorder="1" applyAlignment="1">
      <alignment horizontal="right"/>
    </xf>
    <xf numFmtId="2" fontId="0" fillId="0" borderId="13" xfId="0" applyNumberFormat="1" applyBorder="1" applyAlignment="1">
      <alignment horizontal="right"/>
    </xf>
    <xf numFmtId="37" fontId="10" fillId="0" borderId="0" xfId="0" applyNumberFormat="1" applyFont="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9" xfId="0" applyBorder="1" applyAlignment="1">
      <alignment horizontal="right"/>
    </xf>
    <xf numFmtId="38" fontId="21" fillId="0" borderId="27" xfId="0" applyNumberFormat="1" applyFont="1" applyBorder="1" applyAlignment="1">
      <alignment horizontal="right"/>
    </xf>
    <xf numFmtId="38" fontId="21" fillId="0" borderId="39" xfId="0" applyNumberFormat="1" applyFont="1" applyBorder="1" applyAlignment="1">
      <alignment horizontal="right"/>
    </xf>
    <xf numFmtId="6" fontId="20" fillId="0" borderId="53" xfId="0" applyNumberFormat="1" applyFont="1" applyBorder="1" applyAlignment="1">
      <alignment horizontal="right"/>
    </xf>
    <xf numFmtId="10" fontId="19" fillId="0" borderId="27" xfId="0" applyNumberFormat="1" applyFont="1" applyBorder="1" applyAlignment="1">
      <alignment horizontal="right"/>
    </xf>
    <xf numFmtId="37" fontId="0" fillId="0" borderId="3" xfId="0" applyNumberFormat="1" applyBorder="1" applyAlignment="1">
      <alignment horizontal="right"/>
    </xf>
    <xf numFmtId="42" fontId="0" fillId="0" borderId="0" xfId="0" applyNumberFormat="1" applyAlignment="1">
      <alignment horizontal="right"/>
    </xf>
    <xf numFmtId="42" fontId="0" fillId="0" borderId="5" xfId="0" applyNumberFormat="1" applyBorder="1" applyAlignment="1">
      <alignment horizontal="right"/>
    </xf>
    <xf numFmtId="42" fontId="0" fillId="0" borderId="6" xfId="0" applyNumberFormat="1" applyBorder="1" applyAlignment="1">
      <alignment horizontal="right"/>
    </xf>
    <xf numFmtId="42" fontId="0" fillId="0" borderId="7" xfId="0" applyNumberFormat="1" applyBorder="1" applyAlignment="1">
      <alignment horizontal="right"/>
    </xf>
    <xf numFmtId="38" fontId="0" fillId="0" borderId="1" xfId="0" applyNumberFormat="1" applyBorder="1" applyAlignment="1">
      <alignment horizontal="right"/>
    </xf>
    <xf numFmtId="37" fontId="0" fillId="0" borderId="58" xfId="0" applyNumberFormat="1" applyBorder="1" applyAlignment="1">
      <alignment horizontal="right"/>
    </xf>
    <xf numFmtId="37" fontId="0" fillId="0" borderId="59" xfId="0" applyNumberFormat="1" applyBorder="1" applyAlignment="1">
      <alignment horizontal="right"/>
    </xf>
    <xf numFmtId="37" fontId="1" fillId="0" borderId="11" xfId="0" applyNumberFormat="1" applyFont="1" applyBorder="1" applyAlignment="1">
      <alignment horizontal="right"/>
    </xf>
    <xf numFmtId="37" fontId="1" fillId="0" borderId="8" xfId="0" applyNumberFormat="1" applyFont="1" applyBorder="1" applyAlignment="1">
      <alignment horizontal="right"/>
    </xf>
    <xf numFmtId="37" fontId="1" fillId="0" borderId="12" xfId="0" applyNumberFormat="1" applyFont="1" applyBorder="1" applyAlignment="1">
      <alignment horizontal="right"/>
    </xf>
    <xf numFmtId="0" fontId="0" fillId="0" borderId="10" xfId="0" applyBorder="1" applyAlignment="1">
      <alignment horizontal="right"/>
    </xf>
    <xf numFmtId="38" fontId="0" fillId="0" borderId="5" xfId="0" applyNumberFormat="1" applyBorder="1" applyAlignment="1">
      <alignment horizontal="right"/>
    </xf>
    <xf numFmtId="38" fontId="0" fillId="0" borderId="6" xfId="0" applyNumberFormat="1" applyBorder="1" applyAlignment="1">
      <alignment horizontal="right"/>
    </xf>
    <xf numFmtId="38" fontId="0" fillId="0" borderId="7" xfId="0" applyNumberFormat="1" applyBorder="1" applyAlignment="1">
      <alignment horizontal="right"/>
    </xf>
    <xf numFmtId="6" fontId="0" fillId="0" borderId="1" xfId="0" applyNumberFormat="1" applyBorder="1" applyAlignment="1">
      <alignment horizontal="right"/>
    </xf>
    <xf numFmtId="0" fontId="0" fillId="12" borderId="16" xfId="0" applyFill="1" applyBorder="1"/>
    <xf numFmtId="0" fontId="0" fillId="12" borderId="17" xfId="0" applyFill="1" applyBorder="1"/>
    <xf numFmtId="0" fontId="0" fillId="12" borderId="18" xfId="0" applyFill="1" applyBorder="1"/>
    <xf numFmtId="0" fontId="0" fillId="12" borderId="19" xfId="0" applyFill="1" applyBorder="1"/>
    <xf numFmtId="0" fontId="0" fillId="12" borderId="0" xfId="0" applyFill="1"/>
    <xf numFmtId="0" fontId="0" fillId="12" borderId="20" xfId="0" applyFill="1" applyBorder="1"/>
    <xf numFmtId="0" fontId="1" fillId="12" borderId="0" xfId="0" applyFont="1" applyFill="1" applyAlignment="1">
      <alignment horizontal="left"/>
    </xf>
    <xf numFmtId="0" fontId="0" fillId="12" borderId="21" xfId="0" applyFill="1" applyBorder="1"/>
    <xf numFmtId="0" fontId="0" fillId="12" borderId="15" xfId="0" applyFill="1" applyBorder="1"/>
    <xf numFmtId="0" fontId="0" fillId="12" borderId="22" xfId="0" applyFill="1" applyBorder="1"/>
    <xf numFmtId="0" fontId="7" fillId="12" borderId="2" xfId="0" applyFont="1" applyFill="1" applyBorder="1"/>
    <xf numFmtId="0" fontId="7" fillId="12" borderId="3" xfId="0" applyFont="1" applyFill="1" applyBorder="1"/>
    <xf numFmtId="0" fontId="7" fillId="12" borderId="4" xfId="0" applyFont="1" applyFill="1" applyBorder="1"/>
    <xf numFmtId="0" fontId="7" fillId="12" borderId="9" xfId="0" applyFont="1" applyFill="1" applyBorder="1"/>
    <xf numFmtId="0" fontId="7" fillId="12" borderId="0" xfId="0" applyFont="1" applyFill="1"/>
    <xf numFmtId="0" fontId="7" fillId="12" borderId="0" xfId="0" applyFont="1" applyFill="1" applyAlignment="1">
      <alignment horizontal="center"/>
    </xf>
    <xf numFmtId="0" fontId="7" fillId="12" borderId="10" xfId="0" applyFont="1" applyFill="1" applyBorder="1"/>
    <xf numFmtId="0" fontId="0" fillId="12" borderId="9" xfId="0" applyFill="1" applyBorder="1"/>
    <xf numFmtId="0" fontId="0" fillId="12" borderId="10" xfId="0" applyFill="1" applyBorder="1"/>
    <xf numFmtId="0" fontId="0" fillId="12" borderId="5" xfId="0" applyFill="1" applyBorder="1"/>
    <xf numFmtId="0" fontId="0" fillId="12" borderId="6" xfId="0" applyFill="1" applyBorder="1"/>
    <xf numFmtId="0" fontId="0" fillId="12" borderId="7" xfId="0" applyFill="1" applyBorder="1"/>
    <xf numFmtId="0" fontId="8" fillId="11" borderId="23" xfId="0" applyFont="1" applyFill="1" applyBorder="1" applyAlignment="1">
      <alignment horizontal="centerContinuous"/>
    </xf>
    <xf numFmtId="0" fontId="8" fillId="11" borderId="24" xfId="0" applyFont="1" applyFill="1" applyBorder="1" applyAlignment="1">
      <alignment horizontal="centerContinuous"/>
    </xf>
    <xf numFmtId="0" fontId="8" fillId="11" borderId="25" xfId="0" applyFont="1" applyFill="1" applyBorder="1" applyAlignment="1">
      <alignment horizontal="centerContinuous"/>
    </xf>
    <xf numFmtId="0" fontId="31" fillId="12" borderId="0" xfId="0" applyFont="1" applyFill="1" applyAlignment="1">
      <alignment horizontal="left"/>
    </xf>
    <xf numFmtId="0" fontId="30" fillId="12" borderId="0" xfId="0" applyFont="1" applyFill="1" applyAlignment="1">
      <alignment horizontal="left"/>
    </xf>
    <xf numFmtId="0" fontId="0" fillId="12" borderId="0" xfId="0" applyFill="1" applyAlignment="1">
      <alignment horizontal="left"/>
    </xf>
    <xf numFmtId="15" fontId="30" fillId="12" borderId="0" xfId="0" applyNumberFormat="1" applyFont="1" applyFill="1" applyAlignment="1">
      <alignment horizontal="left"/>
    </xf>
    <xf numFmtId="0" fontId="32" fillId="6" borderId="0" xfId="0" applyFont="1" applyFill="1"/>
    <xf numFmtId="0" fontId="32" fillId="14" borderId="0" xfId="0" applyFont="1" applyFill="1"/>
    <xf numFmtId="0" fontId="0" fillId="15" borderId="0" xfId="0" applyFill="1"/>
    <xf numFmtId="0" fontId="0" fillId="14" borderId="0" xfId="0" applyFill="1"/>
    <xf numFmtId="0" fontId="0" fillId="16" borderId="0" xfId="0" applyFill="1"/>
    <xf numFmtId="0" fontId="0" fillId="14" borderId="61" xfId="0" applyFill="1" applyBorder="1"/>
    <xf numFmtId="0" fontId="0" fillId="14" borderId="62" xfId="0" applyFill="1" applyBorder="1"/>
    <xf numFmtId="0" fontId="0" fillId="14" borderId="63" xfId="0" applyFill="1" applyBorder="1"/>
    <xf numFmtId="0" fontId="0" fillId="14" borderId="64" xfId="0" applyFill="1" applyBorder="1"/>
    <xf numFmtId="0" fontId="0" fillId="14" borderId="65" xfId="0" applyFill="1" applyBorder="1"/>
    <xf numFmtId="0" fontId="0" fillId="14" borderId="66" xfId="0" applyFill="1" applyBorder="1"/>
    <xf numFmtId="0" fontId="0" fillId="14" borderId="67" xfId="0" applyFill="1" applyBorder="1"/>
    <xf numFmtId="0" fontId="0" fillId="14" borderId="68" xfId="0" applyFill="1" applyBorder="1"/>
    <xf numFmtId="0" fontId="32" fillId="13" borderId="0" xfId="0" applyFont="1" applyFill="1"/>
    <xf numFmtId="0" fontId="32" fillId="0" borderId="0" xfId="0" applyFont="1"/>
    <xf numFmtId="0" fontId="31" fillId="0" borderId="62" xfId="0" applyFont="1" applyBorder="1"/>
    <xf numFmtId="0" fontId="31" fillId="13" borderId="64" xfId="0" applyFont="1" applyFill="1" applyBorder="1"/>
    <xf numFmtId="0" fontId="31" fillId="13" borderId="66" xfId="0" applyFont="1" applyFill="1" applyBorder="1"/>
    <xf numFmtId="0" fontId="32" fillId="0" borderId="68" xfId="0" applyFont="1" applyBorder="1"/>
    <xf numFmtId="2" fontId="31" fillId="0" borderId="0" xfId="0" applyNumberFormat="1" applyFont="1" applyAlignment="1">
      <alignment horizontal="center"/>
    </xf>
    <xf numFmtId="2" fontId="0" fillId="13" borderId="0" xfId="0" applyNumberFormat="1" applyFill="1" applyAlignment="1">
      <alignment horizontal="center"/>
    </xf>
    <xf numFmtId="2" fontId="0" fillId="0" borderId="62" xfId="0" applyNumberFormat="1" applyBorder="1" applyAlignment="1">
      <alignment horizontal="center"/>
    </xf>
    <xf numFmtId="2" fontId="0" fillId="13" borderId="64" xfId="0" applyNumberFormat="1" applyFill="1" applyBorder="1" applyAlignment="1">
      <alignment horizontal="center"/>
    </xf>
    <xf numFmtId="2" fontId="0" fillId="13" borderId="66" xfId="0" applyNumberFormat="1" applyFill="1" applyBorder="1" applyAlignment="1">
      <alignment horizontal="center"/>
    </xf>
    <xf numFmtId="2" fontId="0" fillId="0" borderId="68" xfId="0" applyNumberFormat="1" applyBorder="1" applyAlignment="1">
      <alignment horizontal="center"/>
    </xf>
    <xf numFmtId="0" fontId="48" fillId="0" borderId="0" xfId="0" applyFont="1" applyAlignment="1">
      <alignment horizontal="center"/>
    </xf>
    <xf numFmtId="0" fontId="48" fillId="0" borderId="62" xfId="0" applyFont="1" applyBorder="1" applyAlignment="1">
      <alignment horizontal="center"/>
    </xf>
    <xf numFmtId="0" fontId="48" fillId="13" borderId="64" xfId="0" applyFont="1" applyFill="1" applyBorder="1" applyAlignment="1">
      <alignment horizontal="center"/>
    </xf>
    <xf numFmtId="0" fontId="48" fillId="13" borderId="66" xfId="0" applyFont="1" applyFill="1" applyBorder="1" applyAlignment="1">
      <alignment horizontal="center"/>
    </xf>
    <xf numFmtId="0" fontId="48" fillId="0" borderId="68" xfId="0" applyFont="1" applyBorder="1" applyAlignment="1">
      <alignment horizontal="center"/>
    </xf>
    <xf numFmtId="49" fontId="0" fillId="0" borderId="0" xfId="0" applyNumberFormat="1" applyAlignment="1">
      <alignment horizontal="left"/>
    </xf>
    <xf numFmtId="49" fontId="2" fillId="0" borderId="0" xfId="0" applyNumberFormat="1" applyFont="1" applyAlignment="1">
      <alignment horizontal="left"/>
    </xf>
    <xf numFmtId="164" fontId="0" fillId="0" borderId="26" xfId="0" applyNumberFormat="1" applyBorder="1"/>
    <xf numFmtId="0" fontId="0" fillId="0" borderId="0" xfId="0" applyAlignment="1">
      <alignment horizontal="center" vertical="center" wrapText="1"/>
    </xf>
    <xf numFmtId="0" fontId="24" fillId="0" borderId="0" xfId="2" applyAlignment="1">
      <alignment horizontal="center"/>
    </xf>
    <xf numFmtId="0" fontId="23" fillId="0" borderId="0" xfId="2" applyFont="1" applyAlignment="1">
      <alignment horizontal="center" vertical="center"/>
    </xf>
    <xf numFmtId="0" fontId="24" fillId="0" borderId="0" xfId="2" applyAlignment="1">
      <alignment horizontal="center" vertical="center"/>
    </xf>
    <xf numFmtId="0" fontId="33" fillId="0" borderId="0" xfId="2" applyFont="1" applyAlignment="1">
      <alignment horizontal="center" vertical="center"/>
    </xf>
    <xf numFmtId="0" fontId="34" fillId="9" borderId="23" xfId="2" applyFont="1" applyFill="1" applyBorder="1" applyAlignment="1">
      <alignment horizontal="center"/>
    </xf>
    <xf numFmtId="0" fontId="34" fillId="9" borderId="24" xfId="2" applyFont="1" applyFill="1" applyBorder="1" applyAlignment="1">
      <alignment horizontal="center"/>
    </xf>
    <xf numFmtId="0" fontId="34" fillId="9" borderId="25" xfId="2" applyFont="1" applyFill="1" applyBorder="1" applyAlignment="1">
      <alignment horizontal="center"/>
    </xf>
    <xf numFmtId="0" fontId="1" fillId="0" borderId="0" xfId="2" applyFont="1" applyAlignment="1">
      <alignment horizontal="center"/>
    </xf>
    <xf numFmtId="0" fontId="24" fillId="0" borderId="6" xfId="2" applyBorder="1" applyAlignment="1">
      <alignment horizontal="center"/>
    </xf>
    <xf numFmtId="0" fontId="1" fillId="0" borderId="3" xfId="2" applyFont="1" applyBorder="1" applyAlignment="1">
      <alignment horizontal="center"/>
    </xf>
    <xf numFmtId="0" fontId="29" fillId="0" borderId="0" xfId="0" applyFont="1" applyAlignment="1">
      <alignment horizontal="center"/>
    </xf>
    <xf numFmtId="0" fontId="44" fillId="10" borderId="0" xfId="0" applyFont="1" applyFill="1" applyAlignment="1">
      <alignment horizontal="center"/>
    </xf>
    <xf numFmtId="0" fontId="43" fillId="10" borderId="0" xfId="0" applyFont="1" applyFill="1" applyAlignment="1">
      <alignment horizontal="center" textRotation="180"/>
    </xf>
    <xf numFmtId="0" fontId="2" fillId="0" borderId="0" xfId="0" applyFont="1" applyAlignment="1">
      <alignment horizontal="center"/>
    </xf>
    <xf numFmtId="0" fontId="3" fillId="0" borderId="0" xfId="0" applyFont="1" applyAlignment="1">
      <alignment horizontal="center"/>
    </xf>
  </cellXfs>
  <cellStyles count="3">
    <cellStyle name="Hyperlink" xfId="1" builtinId="8"/>
    <cellStyle name="Normal" xfId="0" builtinId="0"/>
    <cellStyle name="Normal 2" xfId="2" xr:uid="{38E34CF7-1F18-4D2F-92DB-82595BC488A9}"/>
  </cellStyles>
  <dxfs count="1">
    <dxf>
      <font>
        <b/>
        <i val="0"/>
      </font>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General Fund</a:t>
            </a:r>
          </a:p>
          <a:p>
            <a:pPr>
              <a:defRPr/>
            </a:pPr>
            <a:r>
              <a:rPr lang="en-US"/>
              <a:t>Revenues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988505747126436E-2"/>
          <c:y val="0.18242889107845095"/>
          <c:w val="0.72714387974230499"/>
          <c:h val="0.73488379285199623"/>
        </c:manualLayout>
      </c:layout>
      <c:pie3DChart>
        <c:varyColors val="1"/>
        <c:ser>
          <c:idx val="0"/>
          <c:order val="0"/>
          <c:explosion val="7"/>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BB96-4D6B-B457-5C7FB7142E3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BB96-4D6B-B457-5C7FB7142E3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BB96-4D6B-B457-5C7FB7142E30}"/>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BB96-4D6B-B457-5C7FB7142E30}"/>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BB96-4D6B-B457-5C7FB7142E30}"/>
              </c:ext>
            </c:extLst>
          </c:dPt>
          <c:dLbls>
            <c:dLbl>
              <c:idx val="3"/>
              <c:layout>
                <c:manualLayout>
                  <c:x val="-0.13509347432653951"/>
                  <c:y val="2.4066498070252539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2-BB96-4D6B-B457-5C7FB7142E30}"/>
                </c:ext>
              </c:extLst>
            </c:dLbl>
            <c:dLbl>
              <c:idx val="4"/>
              <c:layout>
                <c:manualLayout>
                  <c:x val="-1.3553161450486559E-2"/>
                  <c:y val="-8.5311272729737084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4-BB96-4D6B-B457-5C7FB7142E30}"/>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ellipse">
                    <a:avLst/>
                  </a:prstGeom>
                  <a:pattFill prst="pct75">
                    <a:fgClr>
                      <a:schemeClr val="dk1">
                        <a:lumMod val="75000"/>
                        <a:lumOff val="25000"/>
                      </a:schemeClr>
                    </a:fgClr>
                    <a:bgClr>
                      <a:schemeClr val="dk1">
                        <a:lumMod val="65000"/>
                        <a:lumOff val="35000"/>
                      </a:schemeClr>
                    </a:bgClr>
                  </a:pattFill>
                  <a:ln>
                    <a:noFill/>
                  </a:ln>
                </c15:spPr>
              </c:ext>
            </c:extLst>
          </c:dLbls>
          <c:cat>
            <c:strRef>
              <c:f>Graphs!$S$10:$S$14</c:f>
              <c:strCache>
                <c:ptCount val="5"/>
                <c:pt idx="0">
                  <c:v>Local Revenue</c:v>
                </c:pt>
                <c:pt idx="1">
                  <c:v>Intermediate Revenue</c:v>
                </c:pt>
                <c:pt idx="2">
                  <c:v>State Revenue</c:v>
                </c:pt>
                <c:pt idx="3">
                  <c:v>Federal Revenue</c:v>
                </c:pt>
                <c:pt idx="4">
                  <c:v>Transfers/Allocations</c:v>
                </c:pt>
              </c:strCache>
            </c:strRef>
          </c:cat>
          <c:val>
            <c:numRef>
              <c:f>Graphs!$T$10:$T$14</c:f>
              <c:numCache>
                <c:formatCode>#,##0_);\(#,##0\)</c:formatCode>
                <c:ptCount val="5"/>
                <c:pt idx="0">
                  <c:v>1301213</c:v>
                </c:pt>
                <c:pt idx="1">
                  <c:v>139315</c:v>
                </c:pt>
                <c:pt idx="2">
                  <c:v>556503</c:v>
                </c:pt>
                <c:pt idx="3">
                  <c:v>128266</c:v>
                </c:pt>
                <c:pt idx="4">
                  <c:v>-52000</c:v>
                </c:pt>
              </c:numCache>
            </c:numRef>
          </c:val>
          <c:extLst>
            <c:ext xmlns:c16="http://schemas.microsoft.com/office/drawing/2014/chart" uri="{C3380CC4-5D6E-409C-BE32-E72D297353CC}">
              <c16:uniqueId val="{00000015-BB96-4D6B-B457-5C7FB7142E30}"/>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5682045159517519"/>
          <c:y val="0.32527882553627391"/>
          <c:w val="0.20948520424116662"/>
          <c:h val="0.50775383486843817"/>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invertIfNegative val="0"/>
          <c:cat>
            <c:strRef>
              <c:f>'Activity Summary'!$C$21:$C$29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'Activity Summary'!$P$21:$P$29</c:f>
              <c:numCache>
                <c:formatCode>#,##0_);\(#,##0\)</c:formatCode>
                <c:ptCount val="9"/>
              </c:numCache>
            </c:numRef>
          </c:val>
          <c:extLst>
            <c:ext xmlns:c16="http://schemas.microsoft.com/office/drawing/2014/chart" uri="{C3380CC4-5D6E-409C-BE32-E72D297353CC}">
              <c16:uniqueId val="{00000000-3CB1-4C77-B64D-4D4009A7AE83}"/>
            </c:ext>
          </c:extLst>
        </c:ser>
        <c:dLbls>
          <c:showLegendKey val="0"/>
          <c:showVal val="0"/>
          <c:showCatName val="0"/>
          <c:showSerName val="0"/>
          <c:showPercent val="0"/>
          <c:showBubbleSize val="0"/>
        </c:dLbls>
        <c:gapWidth val="182"/>
        <c:axId val="1322200799"/>
        <c:axId val="1"/>
      </c:barChart>
      <c:catAx>
        <c:axId val="13222007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220079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5.2575666965679925E-2"/>
          <c:y val="0.17135234368922556"/>
          <c:w val="0.75759523405723395"/>
          <c:h val="0.76200051599747598"/>
        </c:manualLayout>
      </c:layout>
      <c:pie3DChart>
        <c:varyColors val="1"/>
        <c:ser>
          <c:idx val="0"/>
          <c:order val="0"/>
          <c:tx>
            <c:v>Budget</c:v>
          </c:tx>
          <c:explosion val="7"/>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Lit>
              <c:ptCount val="4"/>
              <c:pt idx="0">
                <c:v>Local Revenue</c:v>
              </c:pt>
              <c:pt idx="1">
                <c:v>State Revenue</c:v>
              </c:pt>
              <c:pt idx="2">
                <c:v>Federal Revenue</c:v>
              </c:pt>
              <c:pt idx="3">
                <c:v>Allocations</c:v>
              </c:pt>
            </c:strLit>
          </c:cat>
          <c:val>
            <c:numRef>
              <c:f>'Fund1 Summary'!$P$12:$P$15</c:f>
              <c:numCache>
                <c:formatCode>#,##0_);\(#,##0\)</c:formatCode>
                <c:ptCount val="4"/>
              </c:numCache>
            </c:numRef>
          </c:val>
          <c:extLst>
            <c:ext xmlns:c16="http://schemas.microsoft.com/office/drawing/2014/chart" uri="{C3380CC4-5D6E-409C-BE32-E72D297353CC}">
              <c16:uniqueId val="{00000000-CC63-44B8-A3EA-6E75727EF3BB}"/>
            </c:ext>
          </c:extLst>
        </c:ser>
        <c:ser>
          <c:idx val="1"/>
          <c:order val="1"/>
          <c:tx>
            <c:v>Budget</c:v>
          </c:tx>
          <c:spPr>
            <a:solidFill>
              <a:srgbClr val="ED7D31"/>
            </a:solidFill>
            <a:ln w="25400">
              <a:noFill/>
            </a:ln>
          </c:spPr>
          <c:dLbls>
            <c:numFmt formatCode="\$#,##0" sourceLinked="0"/>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Lit>
              <c:ptCount val="4"/>
              <c:pt idx="0">
                <c:v>Local Revenue</c:v>
              </c:pt>
              <c:pt idx="1">
                <c:v>State Revenue</c:v>
              </c:pt>
              <c:pt idx="2">
                <c:v>Federal Revenue</c:v>
              </c:pt>
              <c:pt idx="3">
                <c:v>Allocations</c:v>
              </c:pt>
            </c:strLit>
          </c:cat>
          <c:val>
            <c:numLit>
              <c:formatCode>General</c:formatCode>
              <c:ptCount val="4"/>
            </c:numLit>
          </c:val>
          <c:extLst>
            <c:ext xmlns:c16="http://schemas.microsoft.com/office/drawing/2014/chart" uri="{C3380CC4-5D6E-409C-BE32-E72D297353CC}">
              <c16:uniqueId val="{00000001-CC63-44B8-A3EA-6E75727EF3BB}"/>
            </c:ext>
          </c:extLst>
        </c:ser>
        <c:dLbls>
          <c:showLegendKey val="0"/>
          <c:showVal val="0"/>
          <c:showCatName val="0"/>
          <c:showSerName val="0"/>
          <c:showPercent val="0"/>
          <c:showBubbleSize val="0"/>
          <c:showLeaderLines val="1"/>
        </c:dLbls>
      </c:pie3DChart>
    </c:plotArea>
    <c:legend>
      <c:legendPos val="r"/>
      <c:layout>
        <c:manualLayout>
          <c:xMode val="edge"/>
          <c:yMode val="edge"/>
          <c:x val="0.77492441609355778"/>
          <c:y val="0.65927567731785497"/>
          <c:w val="0.19079288348450116"/>
          <c:h val="0.30192438933233734"/>
        </c:manualLayout>
      </c:layout>
      <c:overlay val="0"/>
      <c:spPr>
        <a:noFill/>
        <a:ln w="25400">
          <a:noFill/>
        </a:ln>
      </c:spPr>
      <c:txPr>
        <a:bodyPr/>
        <a:lstStyle/>
        <a:p>
          <a:pPr>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tx>
            <c:v>Budget</c:v>
          </c:tx>
          <c:invertIfNegative val="0"/>
          <c:cat>
            <c:strRef>
              <c:f>'Fund1 Summary'!$C$21:$C$29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'Fund1 Summary'!$P$21:$P$29</c:f>
              <c:numCache>
                <c:formatCode>#,##0_);\(#,##0\)</c:formatCode>
                <c:ptCount val="9"/>
              </c:numCache>
            </c:numRef>
          </c:val>
          <c:extLst>
            <c:ext xmlns:c16="http://schemas.microsoft.com/office/drawing/2014/chart" uri="{C3380CC4-5D6E-409C-BE32-E72D297353CC}">
              <c16:uniqueId val="{00000000-27C2-4D92-8825-3DC8A0683530}"/>
            </c:ext>
          </c:extLst>
        </c:ser>
        <c:ser>
          <c:idx val="1"/>
          <c:order val="1"/>
          <c:tx>
            <c:v>Budget</c:v>
          </c:tx>
          <c:spPr>
            <a:solidFill>
              <a:srgbClr val="ED7D31"/>
            </a:solidFill>
            <a:ln w="25400">
              <a:noFill/>
            </a:ln>
          </c:spPr>
          <c:invertIfNegative val="0"/>
          <c:cat>
            <c:strRef>
              <c:f>'Fund1 Summary'!$C$21:$C$29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Lit>
              <c:formatCode>General</c:formatCode>
              <c:ptCount val="8"/>
            </c:numLit>
          </c:val>
          <c:extLst>
            <c:ext xmlns:c16="http://schemas.microsoft.com/office/drawing/2014/chart" uri="{C3380CC4-5D6E-409C-BE32-E72D297353CC}">
              <c16:uniqueId val="{00000001-27C2-4D92-8825-3DC8A0683530}"/>
            </c:ext>
          </c:extLst>
        </c:ser>
        <c:dLbls>
          <c:showLegendKey val="0"/>
          <c:showVal val="0"/>
          <c:showCatName val="0"/>
          <c:showSerName val="0"/>
          <c:showPercent val="0"/>
          <c:showBubbleSize val="0"/>
        </c:dLbls>
        <c:gapWidth val="182"/>
        <c:axId val="812694607"/>
        <c:axId val="1"/>
      </c:barChart>
      <c:catAx>
        <c:axId val="81269460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81269460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7.9159565954729602E-2"/>
          <c:y val="0.11554871568273421"/>
          <c:w val="0.75759523405723395"/>
          <c:h val="0.76200051599747598"/>
        </c:manualLayout>
      </c:layout>
      <c:pie3DChart>
        <c:varyColors val="1"/>
        <c:ser>
          <c:idx val="0"/>
          <c:order val="0"/>
          <c:tx>
            <c:v>Budget</c:v>
          </c:tx>
          <c:dPt>
            <c:idx val="1"/>
            <c:bubble3D val="0"/>
            <c:explosion val="7"/>
            <c:extLst>
              <c:ext xmlns:c16="http://schemas.microsoft.com/office/drawing/2014/chart" uri="{C3380CC4-5D6E-409C-BE32-E72D297353CC}">
                <c16:uniqueId val="{00000000-9379-4671-BD05-BDA751D5EDC3}"/>
              </c:ext>
            </c:extLst>
          </c:dPt>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'Fund2 Summary'!$C$12:$C$15</c:f>
              <c:strCache>
                <c:ptCount val="4"/>
                <c:pt idx="0">
                  <c:v>Local Revenue</c:v>
                </c:pt>
                <c:pt idx="1">
                  <c:v>State Revenue</c:v>
                </c:pt>
                <c:pt idx="2">
                  <c:v>Federal Revenue</c:v>
                </c:pt>
                <c:pt idx="3">
                  <c:v>Transfers</c:v>
                </c:pt>
              </c:strCache>
            </c:strRef>
          </c:cat>
          <c:val>
            <c:numRef>
              <c:f>'Fund2 Summary'!$P$12:$P$15</c:f>
              <c:numCache>
                <c:formatCode>#,##0_);\(#,##0\)</c:formatCode>
                <c:ptCount val="4"/>
              </c:numCache>
            </c:numRef>
          </c:val>
          <c:extLst>
            <c:ext xmlns:c16="http://schemas.microsoft.com/office/drawing/2014/chart" uri="{C3380CC4-5D6E-409C-BE32-E72D297353CC}">
              <c16:uniqueId val="{00000000-EF28-4A36-872D-382165830D9C}"/>
            </c:ext>
          </c:extLst>
        </c:ser>
        <c:ser>
          <c:idx val="1"/>
          <c:order val="1"/>
          <c:tx>
            <c:v>Budget</c:v>
          </c:tx>
          <c:spPr>
            <a:solidFill>
              <a:srgbClr val="ED7D31"/>
            </a:solidFill>
            <a:ln w="25400">
              <a:noFill/>
            </a:ln>
          </c:spPr>
          <c:dLbls>
            <c:numFmt formatCode="\$#,##0" sourceLinked="0"/>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'Fund2 Summary'!$C$12:$C$15</c:f>
              <c:strCache>
                <c:ptCount val="4"/>
                <c:pt idx="0">
                  <c:v>Local Revenue</c:v>
                </c:pt>
                <c:pt idx="1">
                  <c:v>State Revenue</c:v>
                </c:pt>
                <c:pt idx="2">
                  <c:v>Federal Revenue</c:v>
                </c:pt>
                <c:pt idx="3">
                  <c:v>Transfers</c:v>
                </c:pt>
              </c:strCache>
            </c:strRef>
          </c:cat>
          <c:val>
            <c:numLit>
              <c:formatCode>General</c:formatCode>
              <c:ptCount val="4"/>
            </c:numLit>
          </c:val>
          <c:extLst>
            <c:ext xmlns:c16="http://schemas.microsoft.com/office/drawing/2014/chart" uri="{C3380CC4-5D6E-409C-BE32-E72D297353CC}">
              <c16:uniqueId val="{00000001-EF28-4A36-872D-382165830D9C}"/>
            </c:ext>
          </c:extLst>
        </c:ser>
        <c:dLbls>
          <c:showLegendKey val="0"/>
          <c:showVal val="0"/>
          <c:showCatName val="0"/>
          <c:showSerName val="0"/>
          <c:showPercent val="0"/>
          <c:showBubbleSize val="0"/>
          <c:showLeaderLines val="1"/>
        </c:dLbls>
      </c:pie3DChart>
    </c:plotArea>
    <c:legend>
      <c:legendPos val="r"/>
      <c:layout>
        <c:manualLayout>
          <c:xMode val="edge"/>
          <c:yMode val="edge"/>
          <c:x val="0.77527998573638013"/>
          <c:y val="0.63070979855896314"/>
          <c:w val="0.19049147292607385"/>
          <c:h val="0.29114162345005618"/>
        </c:manualLayout>
      </c:layout>
      <c:overlay val="0"/>
      <c:spPr>
        <a:noFill/>
        <a:ln w="25400">
          <a:noFill/>
        </a:ln>
      </c:spPr>
      <c:txPr>
        <a:bodyPr/>
        <a:lstStyle/>
        <a:p>
          <a:pPr>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invertIfNegative val="0"/>
          <c:cat>
            <c:strRef>
              <c:f>'Fund2 Summary'!$C$21:$D$29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'Fund2 Summary'!$P$21:$P$29</c:f>
              <c:numCache>
                <c:formatCode>#,##0_);\(#,##0\)</c:formatCode>
                <c:ptCount val="9"/>
              </c:numCache>
            </c:numRef>
          </c:val>
          <c:extLst>
            <c:ext xmlns:c16="http://schemas.microsoft.com/office/drawing/2014/chart" uri="{C3380CC4-5D6E-409C-BE32-E72D297353CC}">
              <c16:uniqueId val="{00000000-33D2-4E32-BAF5-FD893CFAC4A5}"/>
            </c:ext>
          </c:extLst>
        </c:ser>
        <c:dLbls>
          <c:showLegendKey val="0"/>
          <c:showVal val="0"/>
          <c:showCatName val="0"/>
          <c:showSerName val="0"/>
          <c:showPercent val="0"/>
          <c:showBubbleSize val="0"/>
        </c:dLbls>
        <c:gapWidth val="182"/>
        <c:axId val="1324896959"/>
        <c:axId val="1"/>
      </c:barChart>
      <c:catAx>
        <c:axId val="13248969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489695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6.3361777645092959E-2"/>
          <c:y val="0.10868843608042518"/>
          <c:w val="0.75759523405723395"/>
          <c:h val="0.76200051599747598"/>
        </c:manualLayout>
      </c:layout>
      <c:pie3DChart>
        <c:varyColors val="1"/>
        <c:ser>
          <c:idx val="0"/>
          <c:order val="0"/>
          <c:explosion val="8"/>
          <c:dLbls>
            <c:dLbl>
              <c:idx val="0"/>
              <c:layout>
                <c:manualLayout>
                  <c:x val="4.2949459516612555E-3"/>
                  <c:y val="-0.25647398374005698"/>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C13-44C6-A152-F6123CA75F18}"/>
                </c:ext>
              </c:extLst>
            </c:dLbl>
            <c:dLbl>
              <c:idx val="4"/>
              <c:layout>
                <c:manualLayout>
                  <c:x val="0.20946333130159678"/>
                  <c:y val="4.2365467621235858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628-42FD-8389-5D41632602B5}"/>
                </c:ext>
              </c:extLst>
            </c:dLbl>
            <c:dLbl>
              <c:idx val="5"/>
              <c:layout>
                <c:manualLayout>
                  <c:x val="-0.15840890149394832"/>
                  <c:y val="7.4951795732203855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628-42FD-8389-5D41632602B5}"/>
                </c:ext>
              </c:extLst>
            </c:dLbl>
            <c:spPr>
              <a:noFill/>
              <a:ln>
                <a:noFill/>
              </a:ln>
              <a:effectLst/>
            </c:spPr>
            <c:txPr>
              <a:bodyPr wrap="square" lIns="38100" tIns="19050" rIns="38100" bIns="19050" anchor="ctr">
                <a:spAutoFit/>
              </a:bodyPr>
              <a:lstStyle/>
              <a:p>
                <a:pPr>
                  <a:defRPr sz="1100"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BondRedempt!$C$12:$C$17</c:f>
              <c:strCache>
                <c:ptCount val="6"/>
                <c:pt idx="0">
                  <c:v>Local Property Taxes</c:v>
                </c:pt>
                <c:pt idx="1">
                  <c:v>Specific Ownership (if Applicable)</c:v>
                </c:pt>
                <c:pt idx="2">
                  <c:v>Delinquent Taxes &amp; Interest</c:v>
                </c:pt>
                <c:pt idx="3">
                  <c:v>Abatement</c:v>
                </c:pt>
                <c:pt idx="4">
                  <c:v>Interest Income</c:v>
                </c:pt>
                <c:pt idx="5">
                  <c:v>Other Local</c:v>
                </c:pt>
              </c:strCache>
            </c:strRef>
          </c:cat>
          <c:val>
            <c:numRef>
              <c:f>BondRedempt!$P$12:$P$17</c:f>
              <c:numCache>
                <c:formatCode>#,##0_);\(#,##0\)</c:formatCode>
                <c:ptCount val="6"/>
                <c:pt idx="0">
                  <c:v>315700</c:v>
                </c:pt>
                <c:pt idx="1">
                  <c:v>21800</c:v>
                </c:pt>
                <c:pt idx="4">
                  <c:v>5000</c:v>
                </c:pt>
              </c:numCache>
            </c:numRef>
          </c:val>
          <c:extLst>
            <c:ext xmlns:c16="http://schemas.microsoft.com/office/drawing/2014/chart" uri="{C3380CC4-5D6E-409C-BE32-E72D297353CC}">
              <c16:uniqueId val="{00000000-D74E-4562-9D31-0E1454DF5690}"/>
            </c:ext>
          </c:extLst>
        </c:ser>
        <c:dLbls>
          <c:showLegendKey val="0"/>
          <c:showVal val="0"/>
          <c:showCatName val="0"/>
          <c:showSerName val="0"/>
          <c:showPercent val="0"/>
          <c:showBubbleSize val="0"/>
          <c:showLeaderLines val="1"/>
        </c:dLbls>
      </c:pie3DChart>
    </c:plotArea>
    <c:legend>
      <c:legendPos val="r"/>
      <c:layout>
        <c:manualLayout>
          <c:xMode val="edge"/>
          <c:yMode val="edge"/>
          <c:x val="0.77117768562953304"/>
          <c:y val="0.33904794955365597"/>
          <c:w val="0.20775846806131479"/>
          <c:h val="0.57942554634495091"/>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tx>
            <c:v>Expenses</c:v>
          </c:tx>
          <c:invertIfNegative val="0"/>
          <c:cat>
            <c:strRef>
              <c:f>BondRedempt!$C$23:$C$31</c:f>
              <c:strCache>
                <c:ptCount val="9"/>
                <c:pt idx="0">
                  <c:v>Professional Services</c:v>
                </c:pt>
                <c:pt idx="1">
                  <c:v>Property Services</c:v>
                </c:pt>
                <c:pt idx="2">
                  <c:v>Other Services</c:v>
                </c:pt>
                <c:pt idx="3">
                  <c:v>Debt Service/Interest</c:v>
                </c:pt>
                <c:pt idx="4">
                  <c:v>Debt Service/Prinicpal</c:v>
                </c:pt>
                <c:pt idx="5">
                  <c:v>Supplies &amp; Materials</c:v>
                </c:pt>
                <c:pt idx="6">
                  <c:v>Equipment</c:v>
                </c:pt>
                <c:pt idx="7">
                  <c:v>Other Objects</c:v>
                </c:pt>
                <c:pt idx="8">
                  <c:v>Other Uses</c:v>
                </c:pt>
              </c:strCache>
            </c:strRef>
          </c:cat>
          <c:val>
            <c:numRef>
              <c:f>BondRedempt!$P$30:$P$31</c:f>
              <c:numCache>
                <c:formatCode>#,##0_);\(#,##0\)</c:formatCode>
                <c:ptCount val="2"/>
              </c:numCache>
            </c:numRef>
          </c:val>
          <c:extLst>
            <c:ext xmlns:c16="http://schemas.microsoft.com/office/drawing/2014/chart" uri="{C3380CC4-5D6E-409C-BE32-E72D297353CC}">
              <c16:uniqueId val="{00000000-5441-40DC-92EF-ACE466FC430B}"/>
            </c:ext>
          </c:extLst>
        </c:ser>
        <c:dLbls>
          <c:showLegendKey val="0"/>
          <c:showVal val="0"/>
          <c:showCatName val="0"/>
          <c:showSerName val="0"/>
          <c:showPercent val="0"/>
          <c:showBubbleSize val="0"/>
        </c:dLbls>
        <c:gapWidth val="182"/>
        <c:axId val="1324896959"/>
        <c:axId val="1"/>
      </c:barChart>
      <c:catAx>
        <c:axId val="13248969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489695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5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2.3867306871001311E-2"/>
          <c:y val="8.4677457472343468E-2"/>
          <c:w val="0.75759523405723395"/>
          <c:h val="0.76200051599747598"/>
        </c:manualLayout>
      </c:layout>
      <c:pie3DChart>
        <c:varyColors val="1"/>
        <c:ser>
          <c:idx val="0"/>
          <c:order val="0"/>
          <c:explosion val="7"/>
          <c:dLbls>
            <c:spPr>
              <a:noFill/>
              <a:ln>
                <a:noFill/>
              </a:ln>
              <a:effectLst/>
            </c:spPr>
            <c:txPr>
              <a:bodyPr wrap="square" lIns="38100" tIns="19050" rIns="38100" bIns="19050" anchor="ctr">
                <a:spAutoFit/>
              </a:bodyPr>
              <a:lstStyle/>
              <a:p>
                <a:pPr>
                  <a:defRPr sz="1100"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CapRes!$C$12:$C$15</c:f>
              <c:strCache>
                <c:ptCount val="4"/>
                <c:pt idx="0">
                  <c:v>Local Revenue</c:v>
                </c:pt>
                <c:pt idx="1">
                  <c:v>State Revenue</c:v>
                </c:pt>
                <c:pt idx="2">
                  <c:v>Federal Revenue</c:v>
                </c:pt>
                <c:pt idx="3">
                  <c:v>General Fund Allocation</c:v>
                </c:pt>
              </c:strCache>
            </c:strRef>
          </c:cat>
          <c:val>
            <c:numRef>
              <c:f>CapRes!$P$12:$P$15</c:f>
              <c:numCache>
                <c:formatCode>#,##0_);\(#,##0\)</c:formatCode>
                <c:ptCount val="4"/>
              </c:numCache>
            </c:numRef>
          </c:val>
          <c:extLst>
            <c:ext xmlns:c16="http://schemas.microsoft.com/office/drawing/2014/chart" uri="{C3380CC4-5D6E-409C-BE32-E72D297353CC}">
              <c16:uniqueId val="{00000001-1E95-4FAC-9CB2-4A83DC840C91}"/>
            </c:ext>
          </c:extLst>
        </c:ser>
        <c:dLbls>
          <c:showLegendKey val="0"/>
          <c:showVal val="0"/>
          <c:showCatName val="0"/>
          <c:showSerName val="0"/>
          <c:showPercent val="0"/>
          <c:showBubbleSize val="0"/>
          <c:showLeaderLines val="1"/>
        </c:dLbls>
      </c:pie3DChart>
    </c:plotArea>
    <c:legend>
      <c:legendPos val="r"/>
      <c:layout>
        <c:manualLayout>
          <c:xMode val="edge"/>
          <c:yMode val="edge"/>
          <c:x val="0.68195071587615541"/>
          <c:y val="0.67452267714038694"/>
          <c:w val="0.27904636920384951"/>
          <c:h val="0.23153605711641925"/>
        </c:manualLayout>
      </c:layout>
      <c:overlay val="0"/>
      <c:txPr>
        <a:bodyPr/>
        <a:lstStyle/>
        <a:p>
          <a:pPr>
            <a:defRPr sz="900" b="1"/>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barChart>
        <c:barDir val="bar"/>
        <c:grouping val="clustered"/>
        <c:varyColors val="0"/>
        <c:ser>
          <c:idx val="0"/>
          <c:order val="0"/>
          <c:invertIfNegative val="0"/>
          <c:cat>
            <c:strRef>
              <c:f>CapRes!$C$21:$C$29</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CapRes!$P$21:$P$29</c:f>
              <c:numCache>
                <c:formatCode>#,##0_);\(#,##0\)</c:formatCode>
                <c:ptCount val="9"/>
              </c:numCache>
            </c:numRef>
          </c:val>
          <c:extLst>
            <c:ext xmlns:c16="http://schemas.microsoft.com/office/drawing/2014/chart" uri="{C3380CC4-5D6E-409C-BE32-E72D297353CC}">
              <c16:uniqueId val="{00000000-3BA4-40B5-9B79-E5C0851410F0}"/>
            </c:ext>
          </c:extLst>
        </c:ser>
        <c:dLbls>
          <c:showLegendKey val="0"/>
          <c:showVal val="0"/>
          <c:showCatName val="0"/>
          <c:showSerName val="0"/>
          <c:showPercent val="0"/>
          <c:showBubbleSize val="0"/>
        </c:dLbls>
        <c:gapWidth val="182"/>
        <c:axId val="1324896959"/>
        <c:axId val="1"/>
      </c:barChart>
      <c:catAx>
        <c:axId val="13248969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489695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7"/>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985-4471-8244-9ED9F0FEBADB}"/>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985-4471-8244-9ED9F0FEBADB}"/>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985-4471-8244-9ED9F0FEBADB}"/>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985-4471-8244-9ED9F0FEBADB}"/>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985-4471-8244-9ED9F0FEBADB}"/>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3985-4471-8244-9ED9F0FEBADB}"/>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3985-4471-8244-9ED9F0FEBADB}"/>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3985-4471-8244-9ED9F0FEBADB}"/>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3985-4471-8244-9ED9F0FEBADB}"/>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3985-4471-8244-9ED9F0FEBADB}"/>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ellipse">
                    <a:avLst/>
                  </a:prstGeom>
                  <a:pattFill prst="pct75">
                    <a:fgClr>
                      <a:schemeClr val="dk1">
                        <a:lumMod val="75000"/>
                        <a:lumOff val="25000"/>
                      </a:schemeClr>
                    </a:fgClr>
                    <a:bgClr>
                      <a:schemeClr val="dk1">
                        <a:lumMod val="65000"/>
                        <a:lumOff val="35000"/>
                      </a:schemeClr>
                    </a:bgClr>
                  </a:pattFill>
                  <a:ln>
                    <a:noFill/>
                  </a:ln>
                </c15:spPr>
              </c:ext>
            </c:extLst>
          </c:dLbls>
          <c:cat>
            <c:strRef>
              <c:f>Graphs!$S$18:$S$27</c:f>
              <c:strCache>
                <c:ptCount val="10"/>
                <c:pt idx="0">
                  <c:v>Instructional Services</c:v>
                </c:pt>
                <c:pt idx="1">
                  <c:v>Pupil Services</c:v>
                </c:pt>
                <c:pt idx="2">
                  <c:v>Instr. Staff Support</c:v>
                </c:pt>
                <c:pt idx="3">
                  <c:v>General Administration</c:v>
                </c:pt>
                <c:pt idx="4">
                  <c:v>School Administration</c:v>
                </c:pt>
                <c:pt idx="5">
                  <c:v>Business Services</c:v>
                </c:pt>
                <c:pt idx="6">
                  <c:v>Maintenance &amp; Operations</c:v>
                </c:pt>
                <c:pt idx="7">
                  <c:v>Transportation Services</c:v>
                </c:pt>
                <c:pt idx="8">
                  <c:v>Central Services</c:v>
                </c:pt>
                <c:pt idx="9">
                  <c:v>Other Services</c:v>
                </c:pt>
              </c:strCache>
            </c:strRef>
          </c:cat>
          <c:val>
            <c:numRef>
              <c:f>Graphs!$T$18:$T$27</c:f>
              <c:numCache>
                <c:formatCode>#,##0_);\(#,##0\)</c:formatCode>
                <c:ptCount val="10"/>
                <c:pt idx="0">
                  <c:v>1066134</c:v>
                </c:pt>
                <c:pt idx="1">
                  <c:v>115942</c:v>
                </c:pt>
                <c:pt idx="2">
                  <c:v>132187</c:v>
                </c:pt>
                <c:pt idx="3">
                  <c:v>83359</c:v>
                </c:pt>
                <c:pt idx="4">
                  <c:v>153932</c:v>
                </c:pt>
                <c:pt idx="5">
                  <c:v>110025</c:v>
                </c:pt>
                <c:pt idx="6">
                  <c:v>306207</c:v>
                </c:pt>
                <c:pt idx="7">
                  <c:v>72403</c:v>
                </c:pt>
                <c:pt idx="8">
                  <c:v>12750</c:v>
                </c:pt>
                <c:pt idx="9">
                  <c:v>9800</c:v>
                </c:pt>
              </c:numCache>
            </c:numRef>
          </c:val>
          <c:extLst>
            <c:ext xmlns:c16="http://schemas.microsoft.com/office/drawing/2014/chart" uri="{C3380CC4-5D6E-409C-BE32-E72D297353CC}">
              <c16:uniqueId val="{00000014-3985-4471-8244-9ED9F0FEBADB}"/>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997322266124677"/>
          <c:y val="0.23653199087818941"/>
          <c:w val="0.22646111474332853"/>
          <c:h val="0.52693577237271572"/>
        </c:manualLayout>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4.3715846994535519E-2"/>
          <c:w val="0.96470116325711996"/>
          <c:h val="0.93130366900858708"/>
        </c:manualLayout>
      </c:layout>
      <c:pie3DChart>
        <c:varyColors val="1"/>
        <c:ser>
          <c:idx val="0"/>
          <c:order val="0"/>
          <c:explosion val="7"/>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5ED-4354-A328-458FCF915122}"/>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5ED-4354-A328-458FCF915122}"/>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55ED-4354-A328-458FCF915122}"/>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55ED-4354-A328-458FCF915122}"/>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55ED-4354-A328-458FCF915122}"/>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55ED-4354-A328-458FCF915122}"/>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55ED-4354-A328-458FCF915122}"/>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55ED-4354-A328-458FCF91512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lt1"/>
                    </a:solidFill>
                    <a:latin typeface="+mn-lt"/>
                    <a:ea typeface="+mn-ea"/>
                    <a:cs typeface="+mn-cs"/>
                  </a:defRPr>
                </a:pPr>
                <a:endParaRPr lang="en-US"/>
              </a:p>
            </c:txPr>
            <c:dLblPos val="bestFit"/>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pPr xmlns:c15="http://schemas.microsoft.com/office/drawing/2012/chart">
                  <a:prstGeom prst="ellipse">
                    <a:avLst/>
                  </a:prstGeom>
                  <a:pattFill prst="pct75">
                    <a:fgClr>
                      <a:schemeClr val="dk1">
                        <a:lumMod val="75000"/>
                        <a:lumOff val="25000"/>
                      </a:schemeClr>
                    </a:fgClr>
                    <a:bgClr>
                      <a:schemeClr val="dk1">
                        <a:lumMod val="65000"/>
                        <a:lumOff val="35000"/>
                      </a:schemeClr>
                    </a:bgClr>
                  </a:pattFill>
                  <a:ln>
                    <a:noFill/>
                  </a:ln>
                </c15:spPr>
              </c:ext>
            </c:extLst>
          </c:dLbls>
          <c:cat>
            <c:strRef>
              <c:f>Graphs!$S$30:$S$37</c:f>
              <c:strCache>
                <c:ptCount val="8"/>
                <c:pt idx="0">
                  <c:v>Salaries</c:v>
                </c:pt>
                <c:pt idx="1">
                  <c:v>Employee Benefits</c:v>
                </c:pt>
                <c:pt idx="2">
                  <c:v>Purchased Services</c:v>
                </c:pt>
                <c:pt idx="3">
                  <c:v>Property. Services</c:v>
                </c:pt>
                <c:pt idx="4">
                  <c:v>Other Services</c:v>
                </c:pt>
                <c:pt idx="5">
                  <c:v>Supplies &amp; Materials</c:v>
                </c:pt>
                <c:pt idx="6">
                  <c:v>Capital Outlay</c:v>
                </c:pt>
                <c:pt idx="7">
                  <c:v>Other Expenditures</c:v>
                </c:pt>
              </c:strCache>
            </c:strRef>
          </c:cat>
          <c:val>
            <c:numRef>
              <c:f>Graphs!$T$30:$T$37</c:f>
              <c:numCache>
                <c:formatCode>#,##0_);[Red]\(#,##0\)</c:formatCode>
                <c:ptCount val="8"/>
                <c:pt idx="0">
                  <c:v>1064670</c:v>
                </c:pt>
                <c:pt idx="1">
                  <c:v>468363</c:v>
                </c:pt>
                <c:pt idx="2">
                  <c:v>81842</c:v>
                </c:pt>
                <c:pt idx="3">
                  <c:v>87659</c:v>
                </c:pt>
                <c:pt idx="4">
                  <c:v>187732</c:v>
                </c:pt>
                <c:pt idx="5">
                  <c:v>124723</c:v>
                </c:pt>
                <c:pt idx="6">
                  <c:v>46750</c:v>
                </c:pt>
                <c:pt idx="7">
                  <c:v>1000</c:v>
                </c:pt>
              </c:numCache>
            </c:numRef>
          </c:val>
          <c:extLst>
            <c:ext xmlns:c16="http://schemas.microsoft.com/office/drawing/2014/chart" uri="{C3380CC4-5D6E-409C-BE32-E72D297353CC}">
              <c16:uniqueId val="{00000014-55ED-4354-A328-458FCF915122}"/>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7673182548932285"/>
          <c:y val="0.28922556811546096"/>
          <c:w val="0.19920078582234982"/>
          <c:h val="0.53396079588412104"/>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'Pupil Count'!$E$7</c:f>
              <c:strCache>
                <c:ptCount val="1"/>
                <c:pt idx="0">
                  <c:v>Annual Pupil Count (FTE) + CPP</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'Pupil Count'!$D$9:$D$19</c:f>
              <c:strCache>
                <c:ptCount val="11"/>
                <c:pt idx="0">
                  <c:v>FY 22/23</c:v>
                </c:pt>
                <c:pt idx="1">
                  <c:v>FY 21/22</c:v>
                </c:pt>
                <c:pt idx="2">
                  <c:v>FY 20/21</c:v>
                </c:pt>
                <c:pt idx="3">
                  <c:v>FY 19/20</c:v>
                </c:pt>
                <c:pt idx="4">
                  <c:v>FY 18/19</c:v>
                </c:pt>
                <c:pt idx="5">
                  <c:v>FY 17/18</c:v>
                </c:pt>
                <c:pt idx="6">
                  <c:v>FY 16/17</c:v>
                </c:pt>
                <c:pt idx="7">
                  <c:v>FY 15/16</c:v>
                </c:pt>
                <c:pt idx="8">
                  <c:v>FY 14/15</c:v>
                </c:pt>
                <c:pt idx="9">
                  <c:v>FY 13/14</c:v>
                </c:pt>
                <c:pt idx="10">
                  <c:v>FY 12/13</c:v>
                </c:pt>
              </c:strCache>
            </c:strRef>
          </c:cat>
          <c:val>
            <c:numRef>
              <c:f>'Pupil Count'!$E$9:$E$19</c:f>
              <c:numCache>
                <c:formatCode>#,##0.00_);[Red]\(#,##0.00\)</c:formatCode>
                <c:ptCount val="11"/>
                <c:pt idx="0">
                  <c:v>76.5</c:v>
                </c:pt>
                <c:pt idx="1">
                  <c:v>72.5</c:v>
                </c:pt>
                <c:pt idx="2">
                  <c:v>59.5</c:v>
                </c:pt>
                <c:pt idx="3">
                  <c:v>82.5</c:v>
                </c:pt>
                <c:pt idx="4">
                  <c:v>72</c:v>
                </c:pt>
                <c:pt idx="5">
                  <c:v>82.5</c:v>
                </c:pt>
                <c:pt idx="6">
                  <c:v>97.5</c:v>
                </c:pt>
                <c:pt idx="7">
                  <c:v>95.5</c:v>
                </c:pt>
                <c:pt idx="8">
                  <c:v>87.9</c:v>
                </c:pt>
                <c:pt idx="9">
                  <c:v>76.400000000000006</c:v>
                </c:pt>
                <c:pt idx="10">
                  <c:v>80</c:v>
                </c:pt>
              </c:numCache>
            </c:numRef>
          </c:val>
          <c:smooth val="0"/>
          <c:extLst>
            <c:ext xmlns:c16="http://schemas.microsoft.com/office/drawing/2014/chart" uri="{C3380CC4-5D6E-409C-BE32-E72D297353CC}">
              <c16:uniqueId val="{00000006-D68D-4737-AF92-E6156813F4F3}"/>
            </c:ext>
          </c:extLst>
        </c:ser>
        <c:ser>
          <c:idx val="1"/>
          <c:order val="1"/>
          <c:tx>
            <c:strRef>
              <c:f>'Pupil Count'!$G$7</c:f>
              <c:strCache>
                <c:ptCount val="1"/>
                <c:pt idx="0">
                  <c:v>Funded Pupil Count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'Pupil Count'!$G$8:$G$19</c:f>
              <c:numCache>
                <c:formatCode>#,##0.00_);[Red]\(#,##0.00\)</c:formatCode>
                <c:ptCount val="12"/>
                <c:pt idx="0">
                  <c:v>72</c:v>
                </c:pt>
                <c:pt idx="1">
                  <c:v>76.5</c:v>
                </c:pt>
                <c:pt idx="2">
                  <c:v>74.8</c:v>
                </c:pt>
                <c:pt idx="3">
                  <c:v>80.900000000000006</c:v>
                </c:pt>
                <c:pt idx="4">
                  <c:v>88.6</c:v>
                </c:pt>
                <c:pt idx="5">
                  <c:v>87.3</c:v>
                </c:pt>
                <c:pt idx="6">
                  <c:v>92.6</c:v>
                </c:pt>
                <c:pt idx="7">
                  <c:v>98.1</c:v>
                </c:pt>
                <c:pt idx="8">
                  <c:v>95.9</c:v>
                </c:pt>
                <c:pt idx="9">
                  <c:v>87.9</c:v>
                </c:pt>
                <c:pt idx="10">
                  <c:v>76.400000000000006</c:v>
                </c:pt>
                <c:pt idx="11">
                  <c:v>80</c:v>
                </c:pt>
              </c:numCache>
            </c:numRef>
          </c:val>
          <c:smooth val="0"/>
          <c:extLst>
            <c:ext xmlns:c16="http://schemas.microsoft.com/office/drawing/2014/chart" uri="{C3380CC4-5D6E-409C-BE32-E72D297353CC}">
              <c16:uniqueId val="{00000000-0208-4601-A42A-0B4B1299C355}"/>
            </c:ext>
          </c:extLst>
        </c:ser>
        <c:dLbls>
          <c:showLegendKey val="0"/>
          <c:showVal val="0"/>
          <c:showCatName val="0"/>
          <c:showSerName val="0"/>
          <c:showPercent val="0"/>
          <c:showBubbleSize val="0"/>
        </c:dLbls>
        <c:marker val="1"/>
        <c:smooth val="0"/>
        <c:axId val="118416512"/>
        <c:axId val="118418048"/>
      </c:lineChart>
      <c:catAx>
        <c:axId val="118416512"/>
        <c:scaling>
          <c:orientation val="maxMin"/>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n-US"/>
          </a:p>
        </c:txPr>
        <c:crossAx val="118418048"/>
        <c:crosses val="autoZero"/>
        <c:auto val="1"/>
        <c:lblAlgn val="ctr"/>
        <c:lblOffset val="100"/>
        <c:noMultiLvlLbl val="0"/>
      </c:catAx>
      <c:valAx>
        <c:axId val="118418048"/>
        <c:scaling>
          <c:orientation val="minMax"/>
        </c:scaling>
        <c:delete val="0"/>
        <c:axPos val="r"/>
        <c:majorGridlines>
          <c:spPr>
            <a:ln w="9525" cap="flat" cmpd="sng" algn="ctr">
              <a:solidFill>
                <a:schemeClr val="tx1">
                  <a:lumMod val="15000"/>
                  <a:lumOff val="85000"/>
                </a:schemeClr>
              </a:solidFill>
              <a:round/>
            </a:ln>
            <a:effectLst/>
          </c:spPr>
        </c:majorGridlines>
        <c:numFmt formatCode="#,##0.00_);[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1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layout>
        <c:manualLayout>
          <c:xMode val="edge"/>
          <c:yMode val="edge"/>
          <c:x val="0.41784319378160789"/>
          <c:y val="3.0662111624824451E-2"/>
        </c:manualLayout>
      </c:layout>
      <c:overlay val="0"/>
      <c:spPr>
        <a:noFill/>
        <a:ln w="25400">
          <a:noFill/>
        </a:ln>
      </c:spPr>
    </c:title>
    <c:autoTitleDeleted val="0"/>
    <c:view3D>
      <c:rotX val="60"/>
      <c:rotY val="0"/>
      <c:rAngAx val="0"/>
      <c:perspective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4.6202371240098641E-2"/>
          <c:y val="0.13305982042825812"/>
          <c:w val="0.75759523405723395"/>
          <c:h val="0.76200051599747598"/>
        </c:manualLayout>
      </c:layout>
      <c:pie3DChart>
        <c:varyColors val="1"/>
        <c:ser>
          <c:idx val="0"/>
          <c:order val="0"/>
          <c:explosion val="5"/>
          <c:dPt>
            <c:idx val="1"/>
            <c:bubble3D val="0"/>
            <c:explosion val="8"/>
            <c:extLst>
              <c:ext xmlns:c16="http://schemas.microsoft.com/office/drawing/2014/chart" uri="{C3380CC4-5D6E-409C-BE32-E72D297353CC}">
                <c16:uniqueId val="{00000004-EFC9-4F0C-95EB-EAE229CB6878}"/>
              </c:ext>
            </c:extLst>
          </c:dPt>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'Food Svc'!$C$13:$C$16</c:f>
              <c:strCache>
                <c:ptCount val="4"/>
                <c:pt idx="0">
                  <c:v>Local Revenue</c:v>
                </c:pt>
                <c:pt idx="1">
                  <c:v>State Revenue</c:v>
                </c:pt>
                <c:pt idx="2">
                  <c:v>Federal Revenue</c:v>
                </c:pt>
                <c:pt idx="3">
                  <c:v>Allocation from General Fund</c:v>
                </c:pt>
              </c:strCache>
            </c:strRef>
          </c:cat>
          <c:val>
            <c:numRef>
              <c:f>'Food Svc'!$P$13:$P$16</c:f>
              <c:numCache>
                <c:formatCode>#,##0_);\(#,##0\)</c:formatCode>
                <c:ptCount val="4"/>
                <c:pt idx="0">
                  <c:v>12700</c:v>
                </c:pt>
                <c:pt idx="1">
                  <c:v>29275</c:v>
                </c:pt>
                <c:pt idx="2">
                  <c:v>22250</c:v>
                </c:pt>
                <c:pt idx="3">
                  <c:v>62000</c:v>
                </c:pt>
              </c:numCache>
            </c:numRef>
          </c:val>
          <c:extLst>
            <c:ext xmlns:c16="http://schemas.microsoft.com/office/drawing/2014/chart" uri="{C3380CC4-5D6E-409C-BE32-E72D297353CC}">
              <c16:uniqueId val="{00000002-EFC9-4F0C-95EB-EAE229CB6878}"/>
            </c:ext>
          </c:extLst>
        </c:ser>
        <c:dLbls>
          <c:showLegendKey val="0"/>
          <c:showVal val="0"/>
          <c:showCatName val="0"/>
          <c:showSerName val="0"/>
          <c:showPercent val="0"/>
          <c:showBubbleSize val="0"/>
          <c:showLeaderLines val="1"/>
        </c:dLbls>
      </c:pie3DChart>
    </c:plotArea>
    <c:legend>
      <c:legendPos val="r"/>
      <c:layout>
        <c:manualLayout>
          <c:xMode val="edge"/>
          <c:yMode val="edge"/>
          <c:x val="0.70863705861366943"/>
          <c:y val="0.59053513851850681"/>
          <c:w val="0.25534236062841126"/>
          <c:h val="0.31689205182017577"/>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manualLayout>
          <c:layoutTarget val="inner"/>
          <c:xMode val="edge"/>
          <c:yMode val="edge"/>
          <c:x val="0.29030612879551193"/>
          <c:y val="0.10556049819661126"/>
          <c:w val="0.64881972691802148"/>
          <c:h val="0.72154645785493698"/>
        </c:manualLayout>
      </c:layout>
      <c:barChart>
        <c:barDir val="bar"/>
        <c:grouping val="clustered"/>
        <c:varyColors val="0"/>
        <c:ser>
          <c:idx val="0"/>
          <c:order val="0"/>
          <c:invertIfNegative val="0"/>
          <c:cat>
            <c:strRef>
              <c:f>'Food Svc'!$C$22:$C$29</c:f>
              <c:strCache>
                <c:ptCount val="8"/>
                <c:pt idx="0">
                  <c:v>Salaries</c:v>
                </c:pt>
                <c:pt idx="1">
                  <c:v>Employee Benefits</c:v>
                </c:pt>
                <c:pt idx="2">
                  <c:v>Professional Services</c:v>
                </c:pt>
                <c:pt idx="3">
                  <c:v>Property Services</c:v>
                </c:pt>
                <c:pt idx="4">
                  <c:v>Other Services</c:v>
                </c:pt>
                <c:pt idx="5">
                  <c:v>Supplies &amp; Materials</c:v>
                </c:pt>
                <c:pt idx="6">
                  <c:v>Equipment</c:v>
                </c:pt>
                <c:pt idx="7">
                  <c:v>Other Objects</c:v>
                </c:pt>
              </c:strCache>
            </c:strRef>
          </c:cat>
          <c:val>
            <c:numRef>
              <c:f>'Food Svc'!$P$22:$P$30</c:f>
              <c:numCache>
                <c:formatCode>#,##0_);\(#,##0\)</c:formatCode>
                <c:ptCount val="9"/>
                <c:pt idx="0">
                  <c:v>35568</c:v>
                </c:pt>
                <c:pt idx="1">
                  <c:v>22846</c:v>
                </c:pt>
                <c:pt idx="2">
                  <c:v>2300</c:v>
                </c:pt>
                <c:pt idx="5">
                  <c:v>62796</c:v>
                </c:pt>
              </c:numCache>
            </c:numRef>
          </c:val>
          <c:extLst>
            <c:ext xmlns:c16="http://schemas.microsoft.com/office/drawing/2014/chart" uri="{C3380CC4-5D6E-409C-BE32-E72D297353CC}">
              <c16:uniqueId val="{00000002-F592-40C8-8B2D-2446D8FFE0A7}"/>
            </c:ext>
          </c:extLst>
        </c:ser>
        <c:dLbls>
          <c:showLegendKey val="0"/>
          <c:showVal val="0"/>
          <c:showCatName val="0"/>
          <c:showSerName val="0"/>
          <c:showPercent val="0"/>
          <c:showBubbleSize val="0"/>
        </c:dLbls>
        <c:gapWidth val="182"/>
        <c:axId val="1322197887"/>
        <c:axId val="1"/>
      </c:barChart>
      <c:catAx>
        <c:axId val="13221978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2197887"/>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b="1" i="0" u="sng" strike="noStrike" baseline="0">
                <a:solidFill>
                  <a:srgbClr val="000000"/>
                </a:solidFill>
                <a:latin typeface="Calibri"/>
                <a:ea typeface="Calibri"/>
                <a:cs typeface="Calibri"/>
              </a:defRPr>
            </a:pPr>
            <a:r>
              <a:rPr lang="en-US"/>
              <a:t>Revenues</a:t>
            </a:r>
          </a:p>
        </c:rich>
      </c:tx>
      <c:layout>
        <c:manualLayout>
          <c:xMode val="edge"/>
          <c:yMode val="edge"/>
          <c:x val="0.41784319378160789"/>
          <c:y val="3.0662111624824451E-2"/>
        </c:manualLayout>
      </c:layout>
      <c:overlay val="0"/>
      <c:spPr>
        <a:noFill/>
        <a:ln w="25400">
          <a:noFill/>
        </a:ln>
      </c:spPr>
    </c:title>
    <c:autoTitleDeleted val="0"/>
    <c:view3D>
      <c:rotX val="60"/>
      <c:rotY val="0"/>
      <c:rAngAx val="0"/>
      <c:perspective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4.6202371240098641E-2"/>
          <c:y val="0.13305982042825812"/>
          <c:w val="0.75759523405723395"/>
          <c:h val="0.76200051599747598"/>
        </c:manualLayout>
      </c:layout>
      <c:pie3DChart>
        <c:varyColors val="1"/>
        <c:ser>
          <c:idx val="1"/>
          <c:order val="0"/>
          <c:explosion val="6"/>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numRef>
              <c:extLst>
                <c:ext xmlns:c15="http://schemas.microsoft.com/office/drawing/2012/chart" uri="{02D57815-91ED-43cb-92C2-25804820EDAC}">
                  <c15:fullRef>
                    <c15:sqref>DPGF!$S$7:$S$10</c15:sqref>
                  </c15:fullRef>
                </c:ext>
              </c:extLst>
              <c:f>DPGF!$S$7:$S$10</c:f>
              <c:numCache>
                <c:formatCode>General</c:formatCode>
                <c:ptCount val="4"/>
              </c:numCache>
            </c:numRef>
          </c:cat>
          <c:val>
            <c:numRef>
              <c:extLst>
                <c:ext xmlns:c15="http://schemas.microsoft.com/office/drawing/2012/chart" uri="{02D57815-91ED-43cb-92C2-25804820EDAC}">
                  <c15:fullRef>
                    <c15:sqref>DPGF!$T$1:$T$7</c15:sqref>
                  </c15:fullRef>
                </c:ext>
              </c:extLst>
              <c:f>DPGF!$T$1:$T$4</c:f>
              <c:numCache>
                <c:formatCode>#,##0_);\(#,##0\)</c:formatCode>
                <c:ptCount val="4"/>
                <c:pt idx="0">
                  <c:v>0</c:v>
                </c:pt>
                <c:pt idx="1">
                  <c:v>0</c:v>
                </c:pt>
                <c:pt idx="2">
                  <c:v>0</c:v>
                </c:pt>
                <c:pt idx="3">
                  <c:v>0</c:v>
                </c:pt>
              </c:numCache>
            </c:numRef>
          </c:val>
          <c:extLst>
            <c:ext xmlns:c16="http://schemas.microsoft.com/office/drawing/2014/chart" uri="{C3380CC4-5D6E-409C-BE32-E72D297353CC}">
              <c16:uniqueId val="{0000000A-41F5-4201-8B03-F1A34FE085A5}"/>
            </c:ext>
          </c:extLst>
        </c:ser>
        <c:ser>
          <c:idx val="0"/>
          <c:order val="1"/>
          <c:explosion val="5"/>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extLst>
                <c:ext xmlns:c15="http://schemas.microsoft.com/office/drawing/2012/chart" uri="{02D57815-91ED-43cb-92C2-25804820EDAC}">
                  <c15:fullRef>
                    <c15:sqref>'Food Svc'!$C$13:$C$16</c15:sqref>
                  </c15:fullRef>
                </c:ext>
              </c:extLst>
              <c:f>'Food Svc'!$C$13:$C$16</c:f>
              <c:strCache>
                <c:ptCount val="4"/>
                <c:pt idx="0">
                  <c:v>Local Revenue</c:v>
                </c:pt>
                <c:pt idx="1">
                  <c:v>State Revenue</c:v>
                </c:pt>
                <c:pt idx="2">
                  <c:v>Federal Revenue</c:v>
                </c:pt>
                <c:pt idx="3">
                  <c:v>Allocation from General Fund</c:v>
                </c:pt>
              </c:strCache>
            </c:strRef>
          </c:cat>
          <c:val>
            <c:numRef>
              <c:extLst>
                <c:ext xmlns:c15="http://schemas.microsoft.com/office/drawing/2012/chart" uri="{02D57815-91ED-43cb-92C2-25804820EDAC}">
                  <c15:fullRef>
                    <c15:sqref>'Food Svc'!$P$13:$P$16</c15:sqref>
                  </c15:fullRef>
                </c:ext>
              </c:extLst>
              <c:f>'Food Svc'!$P$13:$P$16</c:f>
              <c:numCache>
                <c:formatCode>#,##0_);\(#,##0\)</c:formatCode>
                <c:ptCount val="4"/>
                <c:pt idx="0">
                  <c:v>12700</c:v>
                </c:pt>
                <c:pt idx="1">
                  <c:v>29275</c:v>
                </c:pt>
                <c:pt idx="2">
                  <c:v>22250</c:v>
                </c:pt>
                <c:pt idx="3">
                  <c:v>62000</c:v>
                </c:pt>
              </c:numCache>
            </c:numRef>
          </c:val>
          <c:extLst>
            <c:ext xmlns:c16="http://schemas.microsoft.com/office/drawing/2014/chart" uri="{C3380CC4-5D6E-409C-BE32-E72D297353CC}">
              <c16:uniqueId val="{00000009-41F5-4201-8B03-F1A34FE085A5}"/>
            </c:ext>
          </c:extLst>
        </c:ser>
        <c:dLbls>
          <c:showLegendKey val="0"/>
          <c:showVal val="0"/>
          <c:showCatName val="0"/>
          <c:showSerName val="0"/>
          <c:showPercent val="0"/>
          <c:showBubbleSize val="0"/>
          <c:showLeaderLines val="1"/>
        </c:dLbls>
      </c:pie3DChart>
    </c:plotArea>
    <c:legend>
      <c:legendPos val="r"/>
      <c:layout>
        <c:manualLayout>
          <c:xMode val="edge"/>
          <c:yMode val="edge"/>
          <c:x val="0.75044290127940649"/>
          <c:y val="0.65890981307944863"/>
          <c:w val="0.2405931835954134"/>
          <c:h val="0.31689205182017577"/>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Expenditures by Object</a:t>
            </a:r>
          </a:p>
        </c:rich>
      </c:tx>
      <c:overlay val="0"/>
      <c:spPr>
        <a:noFill/>
        <a:ln w="25400">
          <a:noFill/>
        </a:ln>
      </c:spPr>
    </c:title>
    <c:autoTitleDeleted val="0"/>
    <c:plotArea>
      <c:layout>
        <c:manualLayout>
          <c:layoutTarget val="inner"/>
          <c:xMode val="edge"/>
          <c:yMode val="edge"/>
          <c:x val="0.13288007589815604"/>
          <c:y val="8.8337545393101818E-2"/>
          <c:w val="0.81663364929702253"/>
          <c:h val="0.75399751852293617"/>
        </c:manualLayout>
      </c:layout>
      <c:barChart>
        <c:barDir val="bar"/>
        <c:grouping val="clustered"/>
        <c:varyColors val="0"/>
        <c:ser>
          <c:idx val="0"/>
          <c:order val="0"/>
          <c:invertIfNegative val="0"/>
          <c:cat>
            <c:strRef>
              <c:f>DPGF!$C$42:$C$50</c:f>
              <c:strCache>
                <c:ptCount val="9"/>
                <c:pt idx="0">
                  <c:v>Salaries</c:v>
                </c:pt>
                <c:pt idx="1">
                  <c:v>Employee Benefits</c:v>
                </c:pt>
                <c:pt idx="2">
                  <c:v>Professional Services</c:v>
                </c:pt>
                <c:pt idx="3">
                  <c:v>Property Services</c:v>
                </c:pt>
                <c:pt idx="4">
                  <c:v>Other Services</c:v>
                </c:pt>
                <c:pt idx="5">
                  <c:v>Supplies &amp; Materials</c:v>
                </c:pt>
                <c:pt idx="6">
                  <c:v>Equipment</c:v>
                </c:pt>
                <c:pt idx="7">
                  <c:v>Other Objects</c:v>
                </c:pt>
                <c:pt idx="8">
                  <c:v>Other Uses</c:v>
                </c:pt>
              </c:strCache>
            </c:strRef>
          </c:cat>
          <c:val>
            <c:numRef>
              <c:f>DPGF!$P$42:$P$50</c:f>
              <c:numCache>
                <c:formatCode>#,##0_);\(#,##0\)</c:formatCode>
                <c:ptCount val="9"/>
              </c:numCache>
            </c:numRef>
          </c:val>
          <c:extLst>
            <c:ext xmlns:c16="http://schemas.microsoft.com/office/drawing/2014/chart" uri="{C3380CC4-5D6E-409C-BE32-E72D297353CC}">
              <c16:uniqueId val="{00000000-9AEC-45D1-853E-16DD5E9ED783}"/>
            </c:ext>
          </c:extLst>
        </c:ser>
        <c:dLbls>
          <c:showLegendKey val="0"/>
          <c:showVal val="0"/>
          <c:showCatName val="0"/>
          <c:showSerName val="0"/>
          <c:showPercent val="0"/>
          <c:showBubbleSize val="0"/>
        </c:dLbls>
        <c:gapWidth val="182"/>
        <c:axId val="1322188319"/>
        <c:axId val="1"/>
      </c:barChart>
      <c:catAx>
        <c:axId val="13221883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800" b="1"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0" vert="horz"/>
          <a:lstStyle/>
          <a:p>
            <a:pPr>
              <a:defRPr sz="800" b="1" i="0" u="none" strike="noStrike" baseline="0">
                <a:solidFill>
                  <a:srgbClr val="333333"/>
                </a:solidFill>
                <a:latin typeface="Calibri"/>
                <a:ea typeface="Calibri"/>
                <a:cs typeface="Calibri"/>
              </a:defRPr>
            </a:pPr>
            <a:endParaRPr lang="en-US"/>
          </a:p>
        </c:txPr>
        <c:crossAx val="1322188319"/>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sng" strike="noStrike" baseline="0">
                <a:solidFill>
                  <a:srgbClr val="000000"/>
                </a:solidFill>
                <a:latin typeface="Calibri"/>
                <a:ea typeface="Calibri"/>
                <a:cs typeface="Calibri"/>
              </a:defRPr>
            </a:pPr>
            <a:r>
              <a:rPr lang="en-US"/>
              <a:t>Revenues</a:t>
            </a:r>
          </a:p>
        </c:rich>
      </c:tx>
      <c:overlay val="0"/>
      <c:spPr>
        <a:noFill/>
        <a:ln w="25400">
          <a:noFill/>
        </a:ln>
      </c:spPr>
    </c:title>
    <c:autoTitleDeleted val="0"/>
    <c:view3D>
      <c:rotX val="60"/>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10812217785573013"/>
          <c:y val="0.12926923997305587"/>
          <c:w val="0.75759523405723395"/>
          <c:h val="0.76200051599747598"/>
        </c:manualLayout>
      </c:layout>
      <c:pie3DChart>
        <c:varyColors val="1"/>
        <c:ser>
          <c:idx val="0"/>
          <c:order val="0"/>
          <c:explosion val="9"/>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'Activity Summary'!$C$12:$C$15</c:f>
              <c:strCache>
                <c:ptCount val="4"/>
                <c:pt idx="0">
                  <c:v>Local Revenue</c:v>
                </c:pt>
                <c:pt idx="1">
                  <c:v>State Revenue</c:v>
                </c:pt>
                <c:pt idx="2">
                  <c:v>Federal Revenue</c:v>
                </c:pt>
                <c:pt idx="3">
                  <c:v>Allocations from General Fund</c:v>
                </c:pt>
              </c:strCache>
            </c:strRef>
          </c:cat>
          <c:val>
            <c:numRef>
              <c:f>'Activity Summary'!$P$12:$P$15</c:f>
              <c:numCache>
                <c:formatCode>#,##0_);\(#,##0\)</c:formatCode>
                <c:ptCount val="4"/>
              </c:numCache>
            </c:numRef>
          </c:val>
          <c:extLst>
            <c:ext xmlns:c16="http://schemas.microsoft.com/office/drawing/2014/chart" uri="{C3380CC4-5D6E-409C-BE32-E72D297353CC}">
              <c16:uniqueId val="{00000000-F5B6-4F28-9CBF-1F5DD1E40F20}"/>
            </c:ext>
          </c:extLst>
        </c:ser>
        <c:dLbls>
          <c:showLegendKey val="0"/>
          <c:showVal val="0"/>
          <c:showCatName val="0"/>
          <c:showSerName val="0"/>
          <c:showPercent val="0"/>
          <c:showBubbleSize val="0"/>
          <c:showLeaderLines val="1"/>
        </c:dLbls>
      </c:pie3DChart>
    </c:plotArea>
    <c:legend>
      <c:legendPos val="r"/>
      <c:layout>
        <c:manualLayout>
          <c:xMode val="edge"/>
          <c:yMode val="edge"/>
          <c:x val="0.77555800193222291"/>
          <c:y val="0.61350654775580105"/>
          <c:w val="0.18758049201195823"/>
          <c:h val="0.35984934243962208"/>
        </c:manualLayout>
      </c:layout>
      <c:overlay val="0"/>
      <c:spPr>
        <a:noFill/>
        <a:ln w="25400">
          <a:noFill/>
        </a:ln>
      </c:spPr>
      <c:txPr>
        <a:bodyPr/>
        <a:lstStyle/>
        <a:p>
          <a:pPr rtl="0">
            <a:defRPr sz="825" b="1"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85726</xdr:colOff>
      <xdr:row>20</xdr:row>
      <xdr:rowOff>180975</xdr:rowOff>
    </xdr:from>
    <xdr:to>
      <xdr:col>8</xdr:col>
      <xdr:colOff>561976</xdr:colOff>
      <xdr:row>35</xdr:row>
      <xdr:rowOff>95251</xdr:rowOff>
    </xdr:to>
    <xdr:pic>
      <xdr:nvPicPr>
        <xdr:cNvPr id="17" name="Picture 16">
          <a:extLst>
            <a:ext uri="{FF2B5EF4-FFF2-40B4-BE49-F238E27FC236}">
              <a16:creationId xmlns:a16="http://schemas.microsoft.com/office/drawing/2014/main" id="{B98D1102-BC05-CDCA-AF4F-660D85E3F227}"/>
            </a:ext>
          </a:extLst>
        </xdr:cNvPr>
        <xdr:cNvPicPr>
          <a:picLocks noChangeAspect="1"/>
        </xdr:cNvPicPr>
      </xdr:nvPicPr>
      <xdr:blipFill rotWithShape="1">
        <a:blip xmlns:r="http://schemas.openxmlformats.org/officeDocument/2006/relationships" r:embed="rId1"/>
        <a:srcRect l="3692" t="-934" r="2154" b="10280"/>
        <a:stretch/>
      </xdr:blipFill>
      <xdr:spPr>
        <a:xfrm>
          <a:off x="2171701" y="4581525"/>
          <a:ext cx="2914650" cy="27717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33866</xdr:colOff>
      <xdr:row>7</xdr:row>
      <xdr:rowOff>126153</xdr:rowOff>
    </xdr:from>
    <xdr:to>
      <xdr:col>9</xdr:col>
      <xdr:colOff>93133</xdr:colOff>
      <xdr:row>28</xdr:row>
      <xdr:rowOff>16933</xdr:rowOff>
    </xdr:to>
    <xdr:graphicFrame macro="">
      <xdr:nvGraphicFramePr>
        <xdr:cNvPr id="3" name="Chart 2">
          <a:extLst>
            <a:ext uri="{FF2B5EF4-FFF2-40B4-BE49-F238E27FC236}">
              <a16:creationId xmlns:a16="http://schemas.microsoft.com/office/drawing/2014/main" id="{E1E387CF-9176-47E4-9DBC-1E6399503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287866</xdr:colOff>
      <xdr:row>7</xdr:row>
      <xdr:rowOff>130387</xdr:rowOff>
    </xdr:from>
    <xdr:to>
      <xdr:col>17</xdr:col>
      <xdr:colOff>234526</xdr:colOff>
      <xdr:row>28</xdr:row>
      <xdr:rowOff>42333</xdr:rowOff>
    </xdr:to>
    <xdr:graphicFrame macro="">
      <xdr:nvGraphicFramePr>
        <xdr:cNvPr id="4" name="Chart 3">
          <a:extLst>
            <a:ext uri="{FF2B5EF4-FFF2-40B4-BE49-F238E27FC236}">
              <a16:creationId xmlns:a16="http://schemas.microsoft.com/office/drawing/2014/main" id="{85B4F1A8-B8A5-4146-8688-41E7FFD972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60960</xdr:rowOff>
    </xdr:from>
    <xdr:to>
      <xdr:col>9</xdr:col>
      <xdr:colOff>289560</xdr:colOff>
      <xdr:row>58</xdr:row>
      <xdr:rowOff>0</xdr:rowOff>
    </xdr:to>
    <xdr:graphicFrame macro="">
      <xdr:nvGraphicFramePr>
        <xdr:cNvPr id="6" name="Chart 5">
          <a:extLst>
            <a:ext uri="{FF2B5EF4-FFF2-40B4-BE49-F238E27FC236}">
              <a16:creationId xmlns:a16="http://schemas.microsoft.com/office/drawing/2014/main" id="{E76A1946-37E8-40F0-8C7E-0922416E0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354753</xdr:colOff>
      <xdr:row>30</xdr:row>
      <xdr:rowOff>137159</xdr:rowOff>
    </xdr:from>
    <xdr:to>
      <xdr:col>17</xdr:col>
      <xdr:colOff>263313</xdr:colOff>
      <xdr:row>58</xdr:row>
      <xdr:rowOff>0</xdr:rowOff>
    </xdr:to>
    <xdr:graphicFrame macro="">
      <xdr:nvGraphicFramePr>
        <xdr:cNvPr id="9" name="Chart 8">
          <a:extLst>
            <a:ext uri="{FF2B5EF4-FFF2-40B4-BE49-F238E27FC236}">
              <a16:creationId xmlns:a16="http://schemas.microsoft.com/office/drawing/2014/main" id="{A20AD14E-7480-403F-BC50-143263A8C2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215900</xdr:colOff>
      <xdr:row>60</xdr:row>
      <xdr:rowOff>86360</xdr:rowOff>
    </xdr:from>
    <xdr:to>
      <xdr:col>9</xdr:col>
      <xdr:colOff>162560</xdr:colOff>
      <xdr:row>80</xdr:row>
      <xdr:rowOff>63500</xdr:rowOff>
    </xdr:to>
    <xdr:graphicFrame macro="">
      <xdr:nvGraphicFramePr>
        <xdr:cNvPr id="11" name="Chart 14">
          <a:extLst>
            <a:ext uri="{FF2B5EF4-FFF2-40B4-BE49-F238E27FC236}">
              <a16:creationId xmlns:a16="http://schemas.microsoft.com/office/drawing/2014/main" id="{725AB330-7463-4DCA-BA54-27D4896A53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244264</xdr:colOff>
      <xdr:row>60</xdr:row>
      <xdr:rowOff>126365</xdr:rowOff>
    </xdr:from>
    <xdr:to>
      <xdr:col>17</xdr:col>
      <xdr:colOff>149014</xdr:colOff>
      <xdr:row>80</xdr:row>
      <xdr:rowOff>35560</xdr:rowOff>
    </xdr:to>
    <xdr:graphicFrame macro="">
      <xdr:nvGraphicFramePr>
        <xdr:cNvPr id="13" name="Chart 16">
          <a:extLst>
            <a:ext uri="{FF2B5EF4-FFF2-40B4-BE49-F238E27FC236}">
              <a16:creationId xmlns:a16="http://schemas.microsoft.com/office/drawing/2014/main" id="{A2D752FC-BD56-4569-B2B9-863C4F58B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187114</xdr:colOff>
      <xdr:row>83</xdr:row>
      <xdr:rowOff>57573</xdr:rowOff>
    </xdr:from>
    <xdr:to>
      <xdr:col>9</xdr:col>
      <xdr:colOff>126154</xdr:colOff>
      <xdr:row>105</xdr:row>
      <xdr:rowOff>34713</xdr:rowOff>
    </xdr:to>
    <xdr:graphicFrame macro="">
      <xdr:nvGraphicFramePr>
        <xdr:cNvPr id="15" name="Chart 18">
          <a:extLst>
            <a:ext uri="{FF2B5EF4-FFF2-40B4-BE49-F238E27FC236}">
              <a16:creationId xmlns:a16="http://schemas.microsoft.com/office/drawing/2014/main" id="{73E8EE1A-B066-4812-B4D0-E4786B0E1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303952</xdr:colOff>
      <xdr:row>83</xdr:row>
      <xdr:rowOff>88054</xdr:rowOff>
    </xdr:from>
    <xdr:to>
      <xdr:col>17</xdr:col>
      <xdr:colOff>355599</xdr:colOff>
      <xdr:row>105</xdr:row>
      <xdr:rowOff>33866</xdr:rowOff>
    </xdr:to>
    <xdr:graphicFrame macro="">
      <xdr:nvGraphicFramePr>
        <xdr:cNvPr id="17" name="Chart 20">
          <a:extLst>
            <a:ext uri="{FF2B5EF4-FFF2-40B4-BE49-F238E27FC236}">
              <a16:creationId xmlns:a16="http://schemas.microsoft.com/office/drawing/2014/main" id="{1153C40A-2DDE-4E56-9314-5D976CBDCA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275167</xdr:colOff>
      <xdr:row>108</xdr:row>
      <xdr:rowOff>69426</xdr:rowOff>
    </xdr:from>
    <xdr:to>
      <xdr:col>9</xdr:col>
      <xdr:colOff>221827</xdr:colOff>
      <xdr:row>128</xdr:row>
      <xdr:rowOff>46566</xdr:rowOff>
    </xdr:to>
    <xdr:graphicFrame macro="">
      <xdr:nvGraphicFramePr>
        <xdr:cNvPr id="19" name="Chart 22">
          <a:extLst>
            <a:ext uri="{FF2B5EF4-FFF2-40B4-BE49-F238E27FC236}">
              <a16:creationId xmlns:a16="http://schemas.microsoft.com/office/drawing/2014/main" id="{63585FA9-246F-4EB0-9397-12B4F1FE48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303954</xdr:colOff>
      <xdr:row>108</xdr:row>
      <xdr:rowOff>104987</xdr:rowOff>
    </xdr:from>
    <xdr:to>
      <xdr:col>17</xdr:col>
      <xdr:colOff>406400</xdr:colOff>
      <xdr:row>128</xdr:row>
      <xdr:rowOff>50800</xdr:rowOff>
    </xdr:to>
    <xdr:graphicFrame macro="">
      <xdr:nvGraphicFramePr>
        <xdr:cNvPr id="21" name="Chart 24">
          <a:extLst>
            <a:ext uri="{FF2B5EF4-FFF2-40B4-BE49-F238E27FC236}">
              <a16:creationId xmlns:a16="http://schemas.microsoft.com/office/drawing/2014/main" id="{2B0F85F1-9DB5-4F59-AEAC-19B96CB248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224367</xdr:colOff>
      <xdr:row>134</xdr:row>
      <xdr:rowOff>10160</xdr:rowOff>
    </xdr:from>
    <xdr:to>
      <xdr:col>9</xdr:col>
      <xdr:colOff>171027</xdr:colOff>
      <xdr:row>153</xdr:row>
      <xdr:rowOff>173567</xdr:rowOff>
    </xdr:to>
    <xdr:graphicFrame macro="">
      <xdr:nvGraphicFramePr>
        <xdr:cNvPr id="23" name="Chart 22">
          <a:extLst>
            <a:ext uri="{FF2B5EF4-FFF2-40B4-BE49-F238E27FC236}">
              <a16:creationId xmlns:a16="http://schemas.microsoft.com/office/drawing/2014/main" id="{8D1A359E-87A4-4B9B-97F1-8C76DE9D9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219286</xdr:colOff>
      <xdr:row>134</xdr:row>
      <xdr:rowOff>54186</xdr:rowOff>
    </xdr:from>
    <xdr:to>
      <xdr:col>17</xdr:col>
      <xdr:colOff>169334</xdr:colOff>
      <xdr:row>153</xdr:row>
      <xdr:rowOff>177800</xdr:rowOff>
    </xdr:to>
    <xdr:graphicFrame macro="">
      <xdr:nvGraphicFramePr>
        <xdr:cNvPr id="25" name="Chart 24">
          <a:extLst>
            <a:ext uri="{FF2B5EF4-FFF2-40B4-BE49-F238E27FC236}">
              <a16:creationId xmlns:a16="http://schemas.microsoft.com/office/drawing/2014/main" id="{443B1450-0BEB-45F5-9C15-8F076AE1C8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165100</xdr:colOff>
      <xdr:row>161</xdr:row>
      <xdr:rowOff>77893</xdr:rowOff>
    </xdr:from>
    <xdr:to>
      <xdr:col>9</xdr:col>
      <xdr:colOff>111760</xdr:colOff>
      <xdr:row>181</xdr:row>
      <xdr:rowOff>55033</xdr:rowOff>
    </xdr:to>
    <xdr:graphicFrame macro="">
      <xdr:nvGraphicFramePr>
        <xdr:cNvPr id="27" name="Chart 26">
          <a:extLst>
            <a:ext uri="{FF2B5EF4-FFF2-40B4-BE49-F238E27FC236}">
              <a16:creationId xmlns:a16="http://schemas.microsoft.com/office/drawing/2014/main" id="{DC5663C2-2CFF-4930-8C46-314299AAA7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295487</xdr:colOff>
      <xdr:row>161</xdr:row>
      <xdr:rowOff>104986</xdr:rowOff>
    </xdr:from>
    <xdr:to>
      <xdr:col>17</xdr:col>
      <xdr:colOff>204047</xdr:colOff>
      <xdr:row>181</xdr:row>
      <xdr:rowOff>25400</xdr:rowOff>
    </xdr:to>
    <xdr:graphicFrame macro="">
      <xdr:nvGraphicFramePr>
        <xdr:cNvPr id="29" name="Chart 28">
          <a:extLst>
            <a:ext uri="{FF2B5EF4-FFF2-40B4-BE49-F238E27FC236}">
              <a16:creationId xmlns:a16="http://schemas.microsoft.com/office/drawing/2014/main" id="{9C1D9FE0-D60D-437B-A2A2-2638BC8DA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22</xdr:row>
      <xdr:rowOff>0</xdr:rowOff>
    </xdr:from>
    <xdr:to>
      <xdr:col>15</xdr:col>
      <xdr:colOff>372618</xdr:colOff>
      <xdr:row>24</xdr:row>
      <xdr:rowOff>106384</xdr:rowOff>
    </xdr:to>
    <xdr:sp macro="" textlink="">
      <xdr:nvSpPr>
        <xdr:cNvPr id="2" name="Arrow: Left 1">
          <a:extLst>
            <a:ext uri="{FF2B5EF4-FFF2-40B4-BE49-F238E27FC236}">
              <a16:creationId xmlns:a16="http://schemas.microsoft.com/office/drawing/2014/main" id="{ADE0C3D6-DB58-47E3-ACDE-39DD528AFD12}"/>
            </a:ext>
          </a:extLst>
        </xdr:cNvPr>
        <xdr:cNvSpPr/>
      </xdr:nvSpPr>
      <xdr:spPr>
        <a:xfrm>
          <a:off x="7858125" y="3876675"/>
          <a:ext cx="982218" cy="4683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0</xdr:colOff>
      <xdr:row>15</xdr:row>
      <xdr:rowOff>0</xdr:rowOff>
    </xdr:from>
    <xdr:to>
      <xdr:col>15</xdr:col>
      <xdr:colOff>370713</xdr:colOff>
      <xdr:row>17</xdr:row>
      <xdr:rowOff>123529</xdr:rowOff>
    </xdr:to>
    <xdr:sp macro="" textlink="">
      <xdr:nvSpPr>
        <xdr:cNvPr id="3" name="Arrow: Left 2">
          <a:extLst>
            <a:ext uri="{FF2B5EF4-FFF2-40B4-BE49-F238E27FC236}">
              <a16:creationId xmlns:a16="http://schemas.microsoft.com/office/drawing/2014/main" id="{033107E5-B908-455E-B688-D63586939EB9}"/>
            </a:ext>
          </a:extLst>
        </xdr:cNvPr>
        <xdr:cNvSpPr/>
      </xdr:nvSpPr>
      <xdr:spPr>
        <a:xfrm>
          <a:off x="7858125" y="2609850"/>
          <a:ext cx="980313" cy="4854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0</xdr:colOff>
      <xdr:row>29</xdr:row>
      <xdr:rowOff>0</xdr:rowOff>
    </xdr:from>
    <xdr:to>
      <xdr:col>15</xdr:col>
      <xdr:colOff>370713</xdr:colOff>
      <xdr:row>31</xdr:row>
      <xdr:rowOff>123529</xdr:rowOff>
    </xdr:to>
    <xdr:sp macro="" textlink="">
      <xdr:nvSpPr>
        <xdr:cNvPr id="4" name="Arrow: Left 3">
          <a:extLst>
            <a:ext uri="{FF2B5EF4-FFF2-40B4-BE49-F238E27FC236}">
              <a16:creationId xmlns:a16="http://schemas.microsoft.com/office/drawing/2014/main" id="{1F3D5452-3E06-450F-8889-77A202EB1658}"/>
            </a:ext>
          </a:extLst>
        </xdr:cNvPr>
        <xdr:cNvSpPr/>
      </xdr:nvSpPr>
      <xdr:spPr>
        <a:xfrm>
          <a:off x="7858125" y="5162550"/>
          <a:ext cx="980313" cy="4854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38100</xdr:colOff>
      <xdr:row>8</xdr:row>
      <xdr:rowOff>66675</xdr:rowOff>
    </xdr:from>
    <xdr:to>
      <xdr:col>14</xdr:col>
      <xdr:colOff>403098</xdr:colOff>
      <xdr:row>11</xdr:row>
      <xdr:rowOff>51139</xdr:rowOff>
    </xdr:to>
    <xdr:sp macro="" textlink="">
      <xdr:nvSpPr>
        <xdr:cNvPr id="2" name="Arrow: Left 1">
          <a:extLst>
            <a:ext uri="{FF2B5EF4-FFF2-40B4-BE49-F238E27FC236}">
              <a16:creationId xmlns:a16="http://schemas.microsoft.com/office/drawing/2014/main" id="{8D8A960D-6BDB-412E-9892-124779C1D99F}"/>
            </a:ext>
          </a:extLst>
        </xdr:cNvPr>
        <xdr:cNvSpPr/>
      </xdr:nvSpPr>
      <xdr:spPr>
        <a:xfrm>
          <a:off x="8267700" y="1276350"/>
          <a:ext cx="974598" cy="50833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19</xdr:row>
      <xdr:rowOff>140970</xdr:rowOff>
    </xdr:from>
    <xdr:to>
      <xdr:col>14</xdr:col>
      <xdr:colOff>26670</xdr:colOff>
      <xdr:row>21</xdr:row>
      <xdr:rowOff>133350</xdr:rowOff>
    </xdr:to>
    <xdr:sp macro="" textlink="">
      <xdr:nvSpPr>
        <xdr:cNvPr id="3" name="Arrow: Left 2">
          <a:extLst>
            <a:ext uri="{FF2B5EF4-FFF2-40B4-BE49-F238E27FC236}">
              <a16:creationId xmlns:a16="http://schemas.microsoft.com/office/drawing/2014/main" id="{E524E7CE-64EA-4222-B832-50FB2A113218}"/>
            </a:ext>
          </a:extLst>
        </xdr:cNvPr>
        <xdr:cNvSpPr/>
      </xdr:nvSpPr>
      <xdr:spPr>
        <a:xfrm>
          <a:off x="8229600" y="3246120"/>
          <a:ext cx="636270" cy="33528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13</xdr:row>
      <xdr:rowOff>123825</xdr:rowOff>
    </xdr:from>
    <xdr:to>
      <xdr:col>14</xdr:col>
      <xdr:colOff>279273</xdr:colOff>
      <xdr:row>16</xdr:row>
      <xdr:rowOff>127339</xdr:rowOff>
    </xdr:to>
    <xdr:sp macro="" textlink="">
      <xdr:nvSpPr>
        <xdr:cNvPr id="7" name="Arrow: Left 6">
          <a:extLst>
            <a:ext uri="{FF2B5EF4-FFF2-40B4-BE49-F238E27FC236}">
              <a16:creationId xmlns:a16="http://schemas.microsoft.com/office/drawing/2014/main" id="{51E474EF-4FD3-4273-A605-76A05F3FD770}"/>
            </a:ext>
          </a:extLst>
        </xdr:cNvPr>
        <xdr:cNvSpPr/>
      </xdr:nvSpPr>
      <xdr:spPr>
        <a:xfrm>
          <a:off x="8143875" y="2200275"/>
          <a:ext cx="974598" cy="517864"/>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3809</xdr:colOff>
      <xdr:row>23</xdr:row>
      <xdr:rowOff>131445</xdr:rowOff>
    </xdr:from>
    <xdr:to>
      <xdr:col>14</xdr:col>
      <xdr:colOff>26669</xdr:colOff>
      <xdr:row>25</xdr:row>
      <xdr:rowOff>1</xdr:rowOff>
    </xdr:to>
    <xdr:sp macro="" textlink="">
      <xdr:nvSpPr>
        <xdr:cNvPr id="6" name="Arrow: Left 5">
          <a:extLst>
            <a:ext uri="{FF2B5EF4-FFF2-40B4-BE49-F238E27FC236}">
              <a16:creationId xmlns:a16="http://schemas.microsoft.com/office/drawing/2014/main" id="{C72727CF-7501-477F-AD13-3B64343A522C}"/>
            </a:ext>
          </a:extLst>
        </xdr:cNvPr>
        <xdr:cNvSpPr/>
      </xdr:nvSpPr>
      <xdr:spPr>
        <a:xfrm>
          <a:off x="8233409" y="3922395"/>
          <a:ext cx="632460" cy="211456"/>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25</xdr:row>
      <xdr:rowOff>102870</xdr:rowOff>
    </xdr:from>
    <xdr:to>
      <xdr:col>14</xdr:col>
      <xdr:colOff>20955</xdr:colOff>
      <xdr:row>27</xdr:row>
      <xdr:rowOff>76200</xdr:rowOff>
    </xdr:to>
    <xdr:sp macro="" textlink="">
      <xdr:nvSpPr>
        <xdr:cNvPr id="8" name="Arrow: Left 7">
          <a:extLst>
            <a:ext uri="{FF2B5EF4-FFF2-40B4-BE49-F238E27FC236}">
              <a16:creationId xmlns:a16="http://schemas.microsoft.com/office/drawing/2014/main" id="{C2B2BB2C-D6AF-4BDA-A330-91D65E971B01}"/>
            </a:ext>
          </a:extLst>
        </xdr:cNvPr>
        <xdr:cNvSpPr/>
      </xdr:nvSpPr>
      <xdr:spPr>
        <a:xfrm>
          <a:off x="8229600" y="4236720"/>
          <a:ext cx="630555" cy="31623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596265</xdr:colOff>
      <xdr:row>29</xdr:row>
      <xdr:rowOff>133350</xdr:rowOff>
    </xdr:from>
    <xdr:to>
      <xdr:col>14</xdr:col>
      <xdr:colOff>19050</xdr:colOff>
      <xdr:row>31</xdr:row>
      <xdr:rowOff>30480</xdr:rowOff>
    </xdr:to>
    <xdr:sp macro="" textlink="">
      <xdr:nvSpPr>
        <xdr:cNvPr id="9" name="Arrow: Left 8">
          <a:extLst>
            <a:ext uri="{FF2B5EF4-FFF2-40B4-BE49-F238E27FC236}">
              <a16:creationId xmlns:a16="http://schemas.microsoft.com/office/drawing/2014/main" id="{C2F57418-B5A9-4E05-A33E-23FC020BFBB4}"/>
            </a:ext>
          </a:extLst>
        </xdr:cNvPr>
        <xdr:cNvSpPr/>
      </xdr:nvSpPr>
      <xdr:spPr>
        <a:xfrm>
          <a:off x="8216265" y="4953000"/>
          <a:ext cx="641985" cy="24003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32</xdr:row>
      <xdr:rowOff>0</xdr:rowOff>
    </xdr:from>
    <xdr:to>
      <xdr:col>14</xdr:col>
      <xdr:colOff>20955</xdr:colOff>
      <xdr:row>34</xdr:row>
      <xdr:rowOff>19050</xdr:rowOff>
    </xdr:to>
    <xdr:sp macro="" textlink="">
      <xdr:nvSpPr>
        <xdr:cNvPr id="10" name="Arrow: Left 9">
          <a:extLst>
            <a:ext uri="{FF2B5EF4-FFF2-40B4-BE49-F238E27FC236}">
              <a16:creationId xmlns:a16="http://schemas.microsoft.com/office/drawing/2014/main" id="{F0CA40D1-E460-4F4A-801D-9859F9B998FB}"/>
            </a:ext>
          </a:extLst>
        </xdr:cNvPr>
        <xdr:cNvSpPr/>
      </xdr:nvSpPr>
      <xdr:spPr>
        <a:xfrm>
          <a:off x="8229600" y="5334000"/>
          <a:ext cx="630555" cy="3619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571500</xdr:colOff>
      <xdr:row>37</xdr:row>
      <xdr:rowOff>106680</xdr:rowOff>
    </xdr:from>
    <xdr:to>
      <xdr:col>13</xdr:col>
      <xdr:colOff>592455</xdr:colOff>
      <xdr:row>39</xdr:row>
      <xdr:rowOff>116205</xdr:rowOff>
    </xdr:to>
    <xdr:sp macro="" textlink="">
      <xdr:nvSpPr>
        <xdr:cNvPr id="11" name="Arrow: Left 10">
          <a:extLst>
            <a:ext uri="{FF2B5EF4-FFF2-40B4-BE49-F238E27FC236}">
              <a16:creationId xmlns:a16="http://schemas.microsoft.com/office/drawing/2014/main" id="{F81A8F09-E608-420B-97A2-BFAF784288A3}"/>
            </a:ext>
          </a:extLst>
        </xdr:cNvPr>
        <xdr:cNvSpPr/>
      </xdr:nvSpPr>
      <xdr:spPr>
        <a:xfrm>
          <a:off x="8191500" y="6297930"/>
          <a:ext cx="630555" cy="3524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44</xdr:row>
      <xdr:rowOff>57150</xdr:rowOff>
    </xdr:from>
    <xdr:to>
      <xdr:col>14</xdr:col>
      <xdr:colOff>20955</xdr:colOff>
      <xdr:row>46</xdr:row>
      <xdr:rowOff>15240</xdr:rowOff>
    </xdr:to>
    <xdr:sp macro="" textlink="">
      <xdr:nvSpPr>
        <xdr:cNvPr id="12" name="Arrow: Left 11">
          <a:extLst>
            <a:ext uri="{FF2B5EF4-FFF2-40B4-BE49-F238E27FC236}">
              <a16:creationId xmlns:a16="http://schemas.microsoft.com/office/drawing/2014/main" id="{F7A06B8F-D7A3-4A83-9FC5-066335E61C10}"/>
            </a:ext>
          </a:extLst>
        </xdr:cNvPr>
        <xdr:cNvSpPr/>
      </xdr:nvSpPr>
      <xdr:spPr>
        <a:xfrm>
          <a:off x="8229600" y="7448550"/>
          <a:ext cx="630555" cy="30099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26670</xdr:colOff>
      <xdr:row>35</xdr:row>
      <xdr:rowOff>150495</xdr:rowOff>
    </xdr:from>
    <xdr:to>
      <xdr:col>14</xdr:col>
      <xdr:colOff>43815</xdr:colOff>
      <xdr:row>37</xdr:row>
      <xdr:rowOff>11430</xdr:rowOff>
    </xdr:to>
    <xdr:sp macro="" textlink="">
      <xdr:nvSpPr>
        <xdr:cNvPr id="13" name="Arrow: Left 12">
          <a:extLst>
            <a:ext uri="{FF2B5EF4-FFF2-40B4-BE49-F238E27FC236}">
              <a16:creationId xmlns:a16="http://schemas.microsoft.com/office/drawing/2014/main" id="{40202505-D771-4EE7-8333-D19F949FCE8E}"/>
            </a:ext>
          </a:extLst>
        </xdr:cNvPr>
        <xdr:cNvSpPr/>
      </xdr:nvSpPr>
      <xdr:spPr>
        <a:xfrm>
          <a:off x="8256270" y="5998845"/>
          <a:ext cx="626745" cy="203835"/>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41</xdr:row>
      <xdr:rowOff>114300</xdr:rowOff>
    </xdr:from>
    <xdr:to>
      <xdr:col>14</xdr:col>
      <xdr:colOff>20955</xdr:colOff>
      <xdr:row>43</xdr:row>
      <xdr:rowOff>49530</xdr:rowOff>
    </xdr:to>
    <xdr:sp macro="" textlink="">
      <xdr:nvSpPr>
        <xdr:cNvPr id="14" name="Arrow: Left 13">
          <a:extLst>
            <a:ext uri="{FF2B5EF4-FFF2-40B4-BE49-F238E27FC236}">
              <a16:creationId xmlns:a16="http://schemas.microsoft.com/office/drawing/2014/main" id="{B347916B-709E-4880-835A-AAE5B1F1C732}"/>
            </a:ext>
          </a:extLst>
        </xdr:cNvPr>
        <xdr:cNvSpPr/>
      </xdr:nvSpPr>
      <xdr:spPr>
        <a:xfrm>
          <a:off x="8229600" y="6991350"/>
          <a:ext cx="630555" cy="27813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49</xdr:row>
      <xdr:rowOff>0</xdr:rowOff>
    </xdr:from>
    <xdr:to>
      <xdr:col>14</xdr:col>
      <xdr:colOff>20955</xdr:colOff>
      <xdr:row>50</xdr:row>
      <xdr:rowOff>38100</xdr:rowOff>
    </xdr:to>
    <xdr:sp macro="" textlink="">
      <xdr:nvSpPr>
        <xdr:cNvPr id="15" name="Arrow: Left 14">
          <a:extLst>
            <a:ext uri="{FF2B5EF4-FFF2-40B4-BE49-F238E27FC236}">
              <a16:creationId xmlns:a16="http://schemas.microsoft.com/office/drawing/2014/main" id="{D3EF8219-8C96-47F7-875B-597216F2C6DE}"/>
            </a:ext>
          </a:extLst>
        </xdr:cNvPr>
        <xdr:cNvSpPr/>
      </xdr:nvSpPr>
      <xdr:spPr>
        <a:xfrm>
          <a:off x="8229600" y="82486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55</xdr:row>
      <xdr:rowOff>0</xdr:rowOff>
    </xdr:from>
    <xdr:to>
      <xdr:col>14</xdr:col>
      <xdr:colOff>20955</xdr:colOff>
      <xdr:row>56</xdr:row>
      <xdr:rowOff>38100</xdr:rowOff>
    </xdr:to>
    <xdr:sp macro="" textlink="">
      <xdr:nvSpPr>
        <xdr:cNvPr id="16" name="Arrow: Left 15">
          <a:extLst>
            <a:ext uri="{FF2B5EF4-FFF2-40B4-BE49-F238E27FC236}">
              <a16:creationId xmlns:a16="http://schemas.microsoft.com/office/drawing/2014/main" id="{17DBCCE4-F05A-4112-B255-7FD92ABE64E3}"/>
            </a:ext>
          </a:extLst>
        </xdr:cNvPr>
        <xdr:cNvSpPr/>
      </xdr:nvSpPr>
      <xdr:spPr>
        <a:xfrm>
          <a:off x="8229600" y="92773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61</xdr:row>
      <xdr:rowOff>0</xdr:rowOff>
    </xdr:from>
    <xdr:to>
      <xdr:col>14</xdr:col>
      <xdr:colOff>20955</xdr:colOff>
      <xdr:row>62</xdr:row>
      <xdr:rowOff>38100</xdr:rowOff>
    </xdr:to>
    <xdr:sp macro="" textlink="">
      <xdr:nvSpPr>
        <xdr:cNvPr id="17" name="Arrow: Left 16">
          <a:extLst>
            <a:ext uri="{FF2B5EF4-FFF2-40B4-BE49-F238E27FC236}">
              <a16:creationId xmlns:a16="http://schemas.microsoft.com/office/drawing/2014/main" id="{EB626A82-EFF2-4898-B86D-C74ED2B999F4}"/>
            </a:ext>
          </a:extLst>
        </xdr:cNvPr>
        <xdr:cNvSpPr/>
      </xdr:nvSpPr>
      <xdr:spPr>
        <a:xfrm>
          <a:off x="8229600" y="103060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67</xdr:row>
      <xdr:rowOff>0</xdr:rowOff>
    </xdr:from>
    <xdr:to>
      <xdr:col>14</xdr:col>
      <xdr:colOff>20955</xdr:colOff>
      <xdr:row>68</xdr:row>
      <xdr:rowOff>38100</xdr:rowOff>
    </xdr:to>
    <xdr:sp macro="" textlink="">
      <xdr:nvSpPr>
        <xdr:cNvPr id="18" name="Arrow: Left 17">
          <a:extLst>
            <a:ext uri="{FF2B5EF4-FFF2-40B4-BE49-F238E27FC236}">
              <a16:creationId xmlns:a16="http://schemas.microsoft.com/office/drawing/2014/main" id="{EFBBE414-8243-4749-BEF8-42624AECBFE7}"/>
            </a:ext>
          </a:extLst>
        </xdr:cNvPr>
        <xdr:cNvSpPr/>
      </xdr:nvSpPr>
      <xdr:spPr>
        <a:xfrm>
          <a:off x="8229600" y="113347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73</xdr:row>
      <xdr:rowOff>0</xdr:rowOff>
    </xdr:from>
    <xdr:to>
      <xdr:col>14</xdr:col>
      <xdr:colOff>20955</xdr:colOff>
      <xdr:row>74</xdr:row>
      <xdr:rowOff>38100</xdr:rowOff>
    </xdr:to>
    <xdr:sp macro="" textlink="">
      <xdr:nvSpPr>
        <xdr:cNvPr id="19" name="Arrow: Left 18">
          <a:extLst>
            <a:ext uri="{FF2B5EF4-FFF2-40B4-BE49-F238E27FC236}">
              <a16:creationId xmlns:a16="http://schemas.microsoft.com/office/drawing/2014/main" id="{70920AA7-F384-4E67-848F-A5C942FEEE9E}"/>
            </a:ext>
          </a:extLst>
        </xdr:cNvPr>
        <xdr:cNvSpPr/>
      </xdr:nvSpPr>
      <xdr:spPr>
        <a:xfrm>
          <a:off x="8229600" y="12363450"/>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79</xdr:row>
      <xdr:rowOff>0</xdr:rowOff>
    </xdr:from>
    <xdr:to>
      <xdr:col>14</xdr:col>
      <xdr:colOff>20955</xdr:colOff>
      <xdr:row>80</xdr:row>
      <xdr:rowOff>28575</xdr:rowOff>
    </xdr:to>
    <xdr:sp macro="" textlink="">
      <xdr:nvSpPr>
        <xdr:cNvPr id="20" name="Arrow: Left 19">
          <a:extLst>
            <a:ext uri="{FF2B5EF4-FFF2-40B4-BE49-F238E27FC236}">
              <a16:creationId xmlns:a16="http://schemas.microsoft.com/office/drawing/2014/main" id="{0F2CF377-185D-46CE-9B73-F48EE93ED5AD}"/>
            </a:ext>
          </a:extLst>
        </xdr:cNvPr>
        <xdr:cNvSpPr/>
      </xdr:nvSpPr>
      <xdr:spPr>
        <a:xfrm>
          <a:off x="8229600" y="13458825"/>
          <a:ext cx="630555" cy="209550"/>
        </a:xfrm>
        <a:prstGeom prst="lef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51</xdr:row>
      <xdr:rowOff>0</xdr:rowOff>
    </xdr:from>
    <xdr:to>
      <xdr:col>14</xdr:col>
      <xdr:colOff>17145</xdr:colOff>
      <xdr:row>52</xdr:row>
      <xdr:rowOff>137160</xdr:rowOff>
    </xdr:to>
    <xdr:sp macro="" textlink="">
      <xdr:nvSpPr>
        <xdr:cNvPr id="21" name="Arrow: Left 20">
          <a:extLst>
            <a:ext uri="{FF2B5EF4-FFF2-40B4-BE49-F238E27FC236}">
              <a16:creationId xmlns:a16="http://schemas.microsoft.com/office/drawing/2014/main" id="{FF8DB125-5A22-4CB8-8C64-CC20D92C8EA1}"/>
            </a:ext>
          </a:extLst>
        </xdr:cNvPr>
        <xdr:cNvSpPr/>
      </xdr:nvSpPr>
      <xdr:spPr>
        <a:xfrm>
          <a:off x="8229600" y="85915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57</xdr:row>
      <xdr:rowOff>0</xdr:rowOff>
    </xdr:from>
    <xdr:to>
      <xdr:col>14</xdr:col>
      <xdr:colOff>17145</xdr:colOff>
      <xdr:row>58</xdr:row>
      <xdr:rowOff>137160</xdr:rowOff>
    </xdr:to>
    <xdr:sp macro="" textlink="">
      <xdr:nvSpPr>
        <xdr:cNvPr id="22" name="Arrow: Left 21">
          <a:extLst>
            <a:ext uri="{FF2B5EF4-FFF2-40B4-BE49-F238E27FC236}">
              <a16:creationId xmlns:a16="http://schemas.microsoft.com/office/drawing/2014/main" id="{BFB9EDD7-4E86-45EF-ADBD-7EDC80AAB103}"/>
            </a:ext>
          </a:extLst>
        </xdr:cNvPr>
        <xdr:cNvSpPr/>
      </xdr:nvSpPr>
      <xdr:spPr>
        <a:xfrm>
          <a:off x="8229600" y="96202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63</xdr:row>
      <xdr:rowOff>0</xdr:rowOff>
    </xdr:from>
    <xdr:to>
      <xdr:col>14</xdr:col>
      <xdr:colOff>17145</xdr:colOff>
      <xdr:row>64</xdr:row>
      <xdr:rowOff>137160</xdr:rowOff>
    </xdr:to>
    <xdr:sp macro="" textlink="">
      <xdr:nvSpPr>
        <xdr:cNvPr id="23" name="Arrow: Left 22">
          <a:extLst>
            <a:ext uri="{FF2B5EF4-FFF2-40B4-BE49-F238E27FC236}">
              <a16:creationId xmlns:a16="http://schemas.microsoft.com/office/drawing/2014/main" id="{81D7F2BA-A545-43A8-9751-847A1C728EE3}"/>
            </a:ext>
          </a:extLst>
        </xdr:cNvPr>
        <xdr:cNvSpPr/>
      </xdr:nvSpPr>
      <xdr:spPr>
        <a:xfrm>
          <a:off x="8229600" y="106489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69</xdr:row>
      <xdr:rowOff>0</xdr:rowOff>
    </xdr:from>
    <xdr:to>
      <xdr:col>14</xdr:col>
      <xdr:colOff>17145</xdr:colOff>
      <xdr:row>70</xdr:row>
      <xdr:rowOff>137160</xdr:rowOff>
    </xdr:to>
    <xdr:sp macro="" textlink="">
      <xdr:nvSpPr>
        <xdr:cNvPr id="24" name="Arrow: Left 23">
          <a:extLst>
            <a:ext uri="{FF2B5EF4-FFF2-40B4-BE49-F238E27FC236}">
              <a16:creationId xmlns:a16="http://schemas.microsoft.com/office/drawing/2014/main" id="{9310F09B-BD9C-4FBF-B073-89FA5DD9760A}"/>
            </a:ext>
          </a:extLst>
        </xdr:cNvPr>
        <xdr:cNvSpPr/>
      </xdr:nvSpPr>
      <xdr:spPr>
        <a:xfrm>
          <a:off x="8229600" y="11677650"/>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75</xdr:row>
      <xdr:rowOff>0</xdr:rowOff>
    </xdr:from>
    <xdr:to>
      <xdr:col>14</xdr:col>
      <xdr:colOff>17145</xdr:colOff>
      <xdr:row>76</xdr:row>
      <xdr:rowOff>127635</xdr:rowOff>
    </xdr:to>
    <xdr:sp macro="" textlink="">
      <xdr:nvSpPr>
        <xdr:cNvPr id="25" name="Arrow: Left 24">
          <a:extLst>
            <a:ext uri="{FF2B5EF4-FFF2-40B4-BE49-F238E27FC236}">
              <a16:creationId xmlns:a16="http://schemas.microsoft.com/office/drawing/2014/main" id="{6CFA097D-3A1A-4785-8672-9CEA47B173EF}"/>
            </a:ext>
          </a:extLst>
        </xdr:cNvPr>
        <xdr:cNvSpPr/>
      </xdr:nvSpPr>
      <xdr:spPr>
        <a:xfrm>
          <a:off x="8229600" y="12715875"/>
          <a:ext cx="626745" cy="30861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7</xdr:row>
      <xdr:rowOff>38099</xdr:rowOff>
    </xdr:from>
    <xdr:to>
      <xdr:col>15</xdr:col>
      <xdr:colOff>0</xdr:colOff>
      <xdr:row>26</xdr:row>
      <xdr:rowOff>104775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609599</xdr:colOff>
      <xdr:row>29</xdr:row>
      <xdr:rowOff>9525</xdr:rowOff>
    </xdr:from>
    <xdr:to>
      <xdr:col>14</xdr:col>
      <xdr:colOff>600074</xdr:colOff>
      <xdr:row>50</xdr:row>
      <xdr:rowOff>76200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52</xdr:row>
      <xdr:rowOff>0</xdr:rowOff>
    </xdr:from>
    <xdr:to>
      <xdr:col>14</xdr:col>
      <xdr:colOff>600075</xdr:colOff>
      <xdr:row>73</xdr:row>
      <xdr:rowOff>66675</xdr:rowOff>
    </xdr:to>
    <xdr:graphicFrame macro="">
      <xdr:nvGraphicFramePr>
        <xdr:cNvPr id="4" name="Chart 3">
          <a:extLst>
            <a:ext uri="{FF2B5EF4-FFF2-40B4-BE49-F238E27FC236}">
              <a16:creationId xmlns:a16="http://schemas.microsoft.com/office/drawing/2014/main" id="{3884BD5C-09E5-4B0E-B567-4AC02AE6FC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0.41379</cdr:x>
      <cdr:y>0.49612</cdr:y>
    </cdr:from>
    <cdr:to>
      <cdr:x>0.6489</cdr:x>
      <cdr:y>0.58656</cdr:y>
    </cdr:to>
    <cdr:sp macro="" textlink="">
      <cdr:nvSpPr>
        <cdr:cNvPr id="2" name="TextBox 1"/>
        <cdr:cNvSpPr txBox="1"/>
      </cdr:nvSpPr>
      <cdr:spPr>
        <a:xfrm xmlns:a="http://schemas.openxmlformats.org/drawingml/2006/main">
          <a:off x="2514600" y="1828801"/>
          <a:ext cx="1428750"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223837</xdr:colOff>
      <xdr:row>22</xdr:row>
      <xdr:rowOff>15345</xdr:rowOff>
    </xdr:from>
    <xdr:to>
      <xdr:col>7</xdr:col>
      <xdr:colOff>237067</xdr:colOff>
      <xdr:row>39</xdr:row>
      <xdr:rowOff>162983</xdr:rowOff>
    </xdr:to>
    <xdr:graphicFrame macro="">
      <xdr:nvGraphicFramePr>
        <xdr:cNvPr id="3" name="Chart 2">
          <a:extLst>
            <a:ext uri="{FF2B5EF4-FFF2-40B4-BE49-F238E27FC236}">
              <a16:creationId xmlns:a16="http://schemas.microsoft.com/office/drawing/2014/main" id="{B78602A8-10AC-4638-A8AE-0487006F0F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22</xdr:row>
      <xdr:rowOff>66676</xdr:rowOff>
    </xdr:from>
    <xdr:to>
      <xdr:col>9</xdr:col>
      <xdr:colOff>217276</xdr:colOff>
      <xdr:row>31</xdr:row>
      <xdr:rowOff>180976</xdr:rowOff>
    </xdr:to>
    <xdr:pic>
      <xdr:nvPicPr>
        <xdr:cNvPr id="3" name="Picture 2">
          <a:extLst>
            <a:ext uri="{FF2B5EF4-FFF2-40B4-BE49-F238E27FC236}">
              <a16:creationId xmlns:a16="http://schemas.microsoft.com/office/drawing/2014/main" id="{BAB28156-A8C1-7486-6268-BA7AF574D5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4924426"/>
          <a:ext cx="4627351"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179916</xdr:colOff>
      <xdr:row>15</xdr:row>
      <xdr:rowOff>95250</xdr:rowOff>
    </xdr:from>
    <xdr:to>
      <xdr:col>18</xdr:col>
      <xdr:colOff>544491</xdr:colOff>
      <xdr:row>17</xdr:row>
      <xdr:rowOff>188299</xdr:rowOff>
    </xdr:to>
    <xdr:sp macro="" textlink="">
      <xdr:nvSpPr>
        <xdr:cNvPr id="2" name="Arrow: Left 1">
          <a:extLst>
            <a:ext uri="{FF2B5EF4-FFF2-40B4-BE49-F238E27FC236}">
              <a16:creationId xmlns:a16="http://schemas.microsoft.com/office/drawing/2014/main" id="{11BE2A30-3931-4C0B-B0B0-B13E34252352}"/>
            </a:ext>
          </a:extLst>
        </xdr:cNvPr>
        <xdr:cNvSpPr/>
      </xdr:nvSpPr>
      <xdr:spPr>
        <a:xfrm>
          <a:off x="7725833" y="268816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243416</xdr:colOff>
      <xdr:row>26</xdr:row>
      <xdr:rowOff>74083</xdr:rowOff>
    </xdr:from>
    <xdr:to>
      <xdr:col>18</xdr:col>
      <xdr:colOff>607991</xdr:colOff>
      <xdr:row>28</xdr:row>
      <xdr:rowOff>167132</xdr:rowOff>
    </xdr:to>
    <xdr:sp macro="" textlink="">
      <xdr:nvSpPr>
        <xdr:cNvPr id="3" name="Arrow: Left 2">
          <a:extLst>
            <a:ext uri="{FF2B5EF4-FFF2-40B4-BE49-F238E27FC236}">
              <a16:creationId xmlns:a16="http://schemas.microsoft.com/office/drawing/2014/main" id="{426F7F6C-0E6D-4B3C-AAD0-12DE444BB46B}"/>
            </a:ext>
          </a:extLst>
        </xdr:cNvPr>
        <xdr:cNvSpPr/>
      </xdr:nvSpPr>
      <xdr:spPr>
        <a:xfrm>
          <a:off x="7789333" y="4773083"/>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158750</xdr:colOff>
      <xdr:row>8</xdr:row>
      <xdr:rowOff>158749</xdr:rowOff>
    </xdr:from>
    <xdr:to>
      <xdr:col>18</xdr:col>
      <xdr:colOff>523325</xdr:colOff>
      <xdr:row>11</xdr:row>
      <xdr:rowOff>85428</xdr:rowOff>
    </xdr:to>
    <xdr:sp macro="" textlink="">
      <xdr:nvSpPr>
        <xdr:cNvPr id="4" name="Arrow: Left 3">
          <a:extLst>
            <a:ext uri="{FF2B5EF4-FFF2-40B4-BE49-F238E27FC236}">
              <a16:creationId xmlns:a16="http://schemas.microsoft.com/office/drawing/2014/main" id="{970C6B5E-0DEA-415E-898F-EA25B2993E77}"/>
            </a:ext>
          </a:extLst>
        </xdr:cNvPr>
        <xdr:cNvSpPr/>
      </xdr:nvSpPr>
      <xdr:spPr>
        <a:xfrm>
          <a:off x="7895167" y="1354666"/>
          <a:ext cx="978408" cy="466429"/>
        </a:xfrm>
        <a:prstGeom prst="left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0</xdr:colOff>
      <xdr:row>11</xdr:row>
      <xdr:rowOff>0</xdr:rowOff>
    </xdr:from>
    <xdr:to>
      <xdr:col>19</xdr:col>
      <xdr:colOff>258741</xdr:colOff>
      <xdr:row>13</xdr:row>
      <xdr:rowOff>103632</xdr:rowOff>
    </xdr:to>
    <xdr:sp macro="" textlink="">
      <xdr:nvSpPr>
        <xdr:cNvPr id="2" name="Arrow: Left 1">
          <a:extLst>
            <a:ext uri="{FF2B5EF4-FFF2-40B4-BE49-F238E27FC236}">
              <a16:creationId xmlns:a16="http://schemas.microsoft.com/office/drawing/2014/main" id="{37BC3138-EA02-46F7-BEC3-10D4A8DB46C8}"/>
            </a:ext>
          </a:extLst>
        </xdr:cNvPr>
        <xdr:cNvSpPr/>
      </xdr:nvSpPr>
      <xdr:spPr>
        <a:xfrm>
          <a:off x="8964083" y="183091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25</xdr:row>
      <xdr:rowOff>0</xdr:rowOff>
    </xdr:from>
    <xdr:to>
      <xdr:col>19</xdr:col>
      <xdr:colOff>258741</xdr:colOff>
      <xdr:row>27</xdr:row>
      <xdr:rowOff>103632</xdr:rowOff>
    </xdr:to>
    <xdr:sp macro="" textlink="">
      <xdr:nvSpPr>
        <xdr:cNvPr id="3" name="Arrow: Left 2">
          <a:extLst>
            <a:ext uri="{FF2B5EF4-FFF2-40B4-BE49-F238E27FC236}">
              <a16:creationId xmlns:a16="http://schemas.microsoft.com/office/drawing/2014/main" id="{258603B6-E278-4285-9561-55A55402F42E}"/>
            </a:ext>
          </a:extLst>
        </xdr:cNvPr>
        <xdr:cNvSpPr/>
      </xdr:nvSpPr>
      <xdr:spPr>
        <a:xfrm>
          <a:off x="8964083" y="437091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37</xdr:row>
      <xdr:rowOff>0</xdr:rowOff>
    </xdr:from>
    <xdr:to>
      <xdr:col>19</xdr:col>
      <xdr:colOff>258741</xdr:colOff>
      <xdr:row>39</xdr:row>
      <xdr:rowOff>103632</xdr:rowOff>
    </xdr:to>
    <xdr:sp macro="" textlink="">
      <xdr:nvSpPr>
        <xdr:cNvPr id="4" name="Arrow: Left 3">
          <a:extLst>
            <a:ext uri="{FF2B5EF4-FFF2-40B4-BE49-F238E27FC236}">
              <a16:creationId xmlns:a16="http://schemas.microsoft.com/office/drawing/2014/main" id="{A24724E7-7B4C-4B74-BF97-2BC64930B716}"/>
            </a:ext>
          </a:extLst>
        </xdr:cNvPr>
        <xdr:cNvSpPr/>
      </xdr:nvSpPr>
      <xdr:spPr>
        <a:xfrm>
          <a:off x="8964083" y="652991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48</xdr:row>
      <xdr:rowOff>0</xdr:rowOff>
    </xdr:from>
    <xdr:to>
      <xdr:col>19</xdr:col>
      <xdr:colOff>258741</xdr:colOff>
      <xdr:row>50</xdr:row>
      <xdr:rowOff>103632</xdr:rowOff>
    </xdr:to>
    <xdr:sp macro="" textlink="">
      <xdr:nvSpPr>
        <xdr:cNvPr id="5" name="Arrow: Left 4">
          <a:extLst>
            <a:ext uri="{FF2B5EF4-FFF2-40B4-BE49-F238E27FC236}">
              <a16:creationId xmlns:a16="http://schemas.microsoft.com/office/drawing/2014/main" id="{43C7F88B-DF09-4C6D-9E74-1F014B59047E}"/>
            </a:ext>
          </a:extLst>
        </xdr:cNvPr>
        <xdr:cNvSpPr/>
      </xdr:nvSpPr>
      <xdr:spPr>
        <a:xfrm>
          <a:off x="8964083" y="8509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60</xdr:row>
      <xdr:rowOff>0</xdr:rowOff>
    </xdr:from>
    <xdr:to>
      <xdr:col>19</xdr:col>
      <xdr:colOff>258741</xdr:colOff>
      <xdr:row>62</xdr:row>
      <xdr:rowOff>103632</xdr:rowOff>
    </xdr:to>
    <xdr:sp macro="" textlink="">
      <xdr:nvSpPr>
        <xdr:cNvPr id="6" name="Arrow: Left 5">
          <a:extLst>
            <a:ext uri="{FF2B5EF4-FFF2-40B4-BE49-F238E27FC236}">
              <a16:creationId xmlns:a16="http://schemas.microsoft.com/office/drawing/2014/main" id="{B06BF724-4BD9-47F9-AFB5-3BC3CDFB5116}"/>
            </a:ext>
          </a:extLst>
        </xdr:cNvPr>
        <xdr:cNvSpPr/>
      </xdr:nvSpPr>
      <xdr:spPr>
        <a:xfrm>
          <a:off x="8964083" y="10668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72</xdr:row>
      <xdr:rowOff>0</xdr:rowOff>
    </xdr:from>
    <xdr:to>
      <xdr:col>19</xdr:col>
      <xdr:colOff>258741</xdr:colOff>
      <xdr:row>74</xdr:row>
      <xdr:rowOff>103632</xdr:rowOff>
    </xdr:to>
    <xdr:sp macro="" textlink="">
      <xdr:nvSpPr>
        <xdr:cNvPr id="8" name="Arrow: Left 7">
          <a:extLst>
            <a:ext uri="{FF2B5EF4-FFF2-40B4-BE49-F238E27FC236}">
              <a16:creationId xmlns:a16="http://schemas.microsoft.com/office/drawing/2014/main" id="{726C58E9-B4F5-4B0C-A674-DEE5597D4B42}"/>
            </a:ext>
          </a:extLst>
        </xdr:cNvPr>
        <xdr:cNvSpPr/>
      </xdr:nvSpPr>
      <xdr:spPr>
        <a:xfrm>
          <a:off x="8964083" y="12827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85</xdr:row>
      <xdr:rowOff>0</xdr:rowOff>
    </xdr:from>
    <xdr:to>
      <xdr:col>19</xdr:col>
      <xdr:colOff>258741</xdr:colOff>
      <xdr:row>87</xdr:row>
      <xdr:rowOff>103632</xdr:rowOff>
    </xdr:to>
    <xdr:sp macro="" textlink="">
      <xdr:nvSpPr>
        <xdr:cNvPr id="9" name="Arrow: Left 8">
          <a:extLst>
            <a:ext uri="{FF2B5EF4-FFF2-40B4-BE49-F238E27FC236}">
              <a16:creationId xmlns:a16="http://schemas.microsoft.com/office/drawing/2014/main" id="{C3334894-B2C4-49BB-8467-6C5D944CA822}"/>
            </a:ext>
          </a:extLst>
        </xdr:cNvPr>
        <xdr:cNvSpPr/>
      </xdr:nvSpPr>
      <xdr:spPr>
        <a:xfrm>
          <a:off x="8964083" y="15176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97</xdr:row>
      <xdr:rowOff>0</xdr:rowOff>
    </xdr:from>
    <xdr:to>
      <xdr:col>19</xdr:col>
      <xdr:colOff>258741</xdr:colOff>
      <xdr:row>99</xdr:row>
      <xdr:rowOff>103632</xdr:rowOff>
    </xdr:to>
    <xdr:sp macro="" textlink="">
      <xdr:nvSpPr>
        <xdr:cNvPr id="10" name="Arrow: Left 9">
          <a:extLst>
            <a:ext uri="{FF2B5EF4-FFF2-40B4-BE49-F238E27FC236}">
              <a16:creationId xmlns:a16="http://schemas.microsoft.com/office/drawing/2014/main" id="{7EAC0468-B7BD-4862-BE79-D7D5056D3892}"/>
            </a:ext>
          </a:extLst>
        </xdr:cNvPr>
        <xdr:cNvSpPr/>
      </xdr:nvSpPr>
      <xdr:spPr>
        <a:xfrm>
          <a:off x="8964083" y="17335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109</xdr:row>
      <xdr:rowOff>0</xdr:rowOff>
    </xdr:from>
    <xdr:to>
      <xdr:col>19</xdr:col>
      <xdr:colOff>258741</xdr:colOff>
      <xdr:row>111</xdr:row>
      <xdr:rowOff>103632</xdr:rowOff>
    </xdr:to>
    <xdr:sp macro="" textlink="">
      <xdr:nvSpPr>
        <xdr:cNvPr id="13" name="Arrow: Left 12">
          <a:extLst>
            <a:ext uri="{FF2B5EF4-FFF2-40B4-BE49-F238E27FC236}">
              <a16:creationId xmlns:a16="http://schemas.microsoft.com/office/drawing/2014/main" id="{8FD1E9F5-419A-4B6B-A41E-46220384E4A5}"/>
            </a:ext>
          </a:extLst>
        </xdr:cNvPr>
        <xdr:cNvSpPr/>
      </xdr:nvSpPr>
      <xdr:spPr>
        <a:xfrm>
          <a:off x="8964083" y="19494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120</xdr:row>
      <xdr:rowOff>0</xdr:rowOff>
    </xdr:from>
    <xdr:to>
      <xdr:col>19</xdr:col>
      <xdr:colOff>258741</xdr:colOff>
      <xdr:row>122</xdr:row>
      <xdr:rowOff>103632</xdr:rowOff>
    </xdr:to>
    <xdr:sp macro="" textlink="">
      <xdr:nvSpPr>
        <xdr:cNvPr id="14" name="Arrow: Left 13">
          <a:extLst>
            <a:ext uri="{FF2B5EF4-FFF2-40B4-BE49-F238E27FC236}">
              <a16:creationId xmlns:a16="http://schemas.microsoft.com/office/drawing/2014/main" id="{5E9D4456-DFDE-4606-9054-C3088A688901}"/>
            </a:ext>
          </a:extLst>
        </xdr:cNvPr>
        <xdr:cNvSpPr/>
      </xdr:nvSpPr>
      <xdr:spPr>
        <a:xfrm>
          <a:off x="8964083" y="21473583"/>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132</xdr:row>
      <xdr:rowOff>0</xdr:rowOff>
    </xdr:from>
    <xdr:to>
      <xdr:col>19</xdr:col>
      <xdr:colOff>258741</xdr:colOff>
      <xdr:row>134</xdr:row>
      <xdr:rowOff>103632</xdr:rowOff>
    </xdr:to>
    <xdr:sp macro="" textlink="">
      <xdr:nvSpPr>
        <xdr:cNvPr id="15" name="Arrow: Left 14">
          <a:extLst>
            <a:ext uri="{FF2B5EF4-FFF2-40B4-BE49-F238E27FC236}">
              <a16:creationId xmlns:a16="http://schemas.microsoft.com/office/drawing/2014/main" id="{B32B221D-B3AE-4FD2-93E1-AA3BAB53A59C}"/>
            </a:ext>
          </a:extLst>
        </xdr:cNvPr>
        <xdr:cNvSpPr/>
      </xdr:nvSpPr>
      <xdr:spPr>
        <a:xfrm>
          <a:off x="8964083" y="23611417"/>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144</xdr:row>
      <xdr:rowOff>0</xdr:rowOff>
    </xdr:from>
    <xdr:to>
      <xdr:col>19</xdr:col>
      <xdr:colOff>258741</xdr:colOff>
      <xdr:row>146</xdr:row>
      <xdr:rowOff>103632</xdr:rowOff>
    </xdr:to>
    <xdr:sp macro="" textlink="">
      <xdr:nvSpPr>
        <xdr:cNvPr id="16" name="Arrow: Left 15">
          <a:extLst>
            <a:ext uri="{FF2B5EF4-FFF2-40B4-BE49-F238E27FC236}">
              <a16:creationId xmlns:a16="http://schemas.microsoft.com/office/drawing/2014/main" id="{6EA0FDD1-5C8E-4308-9C20-12EFD0A6AF12}"/>
            </a:ext>
          </a:extLst>
        </xdr:cNvPr>
        <xdr:cNvSpPr/>
      </xdr:nvSpPr>
      <xdr:spPr>
        <a:xfrm>
          <a:off x="8964083" y="25759833"/>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157</xdr:row>
      <xdr:rowOff>0</xdr:rowOff>
    </xdr:from>
    <xdr:to>
      <xdr:col>19</xdr:col>
      <xdr:colOff>258741</xdr:colOff>
      <xdr:row>159</xdr:row>
      <xdr:rowOff>103632</xdr:rowOff>
    </xdr:to>
    <xdr:sp macro="" textlink="">
      <xdr:nvSpPr>
        <xdr:cNvPr id="17" name="Arrow: Left 16">
          <a:extLst>
            <a:ext uri="{FF2B5EF4-FFF2-40B4-BE49-F238E27FC236}">
              <a16:creationId xmlns:a16="http://schemas.microsoft.com/office/drawing/2014/main" id="{BF437414-5C56-49C7-A50F-00DEA5C743D6}"/>
            </a:ext>
          </a:extLst>
        </xdr:cNvPr>
        <xdr:cNvSpPr/>
      </xdr:nvSpPr>
      <xdr:spPr>
        <a:xfrm>
          <a:off x="8964083" y="281305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0</xdr:colOff>
      <xdr:row>168</xdr:row>
      <xdr:rowOff>0</xdr:rowOff>
    </xdr:from>
    <xdr:to>
      <xdr:col>19</xdr:col>
      <xdr:colOff>258741</xdr:colOff>
      <xdr:row>170</xdr:row>
      <xdr:rowOff>103632</xdr:rowOff>
    </xdr:to>
    <xdr:sp macro="" textlink="">
      <xdr:nvSpPr>
        <xdr:cNvPr id="19" name="Arrow: Left 18">
          <a:extLst>
            <a:ext uri="{FF2B5EF4-FFF2-40B4-BE49-F238E27FC236}">
              <a16:creationId xmlns:a16="http://schemas.microsoft.com/office/drawing/2014/main" id="{03582F0D-CBA7-4420-B00A-BD199D937B6D}"/>
            </a:ext>
          </a:extLst>
        </xdr:cNvPr>
        <xdr:cNvSpPr/>
      </xdr:nvSpPr>
      <xdr:spPr>
        <a:xfrm>
          <a:off x="8964083" y="30099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8" Type="http://schemas.openxmlformats.org/officeDocument/2006/relationships/hyperlink" Target="mailto:LRichardson@maclarenschool.org" TargetMode="External"/><Relationship Id="rId13" Type="http://schemas.openxmlformats.org/officeDocument/2006/relationships/hyperlink" Target="mailto:diane.jones@otisr3.com" TargetMode="External"/><Relationship Id="rId18" Type="http://schemas.openxmlformats.org/officeDocument/2006/relationships/hyperlink" Target="mailto:raffelsonl@peetzschool.org" TargetMode="External"/><Relationship Id="rId26" Type="http://schemas.openxmlformats.org/officeDocument/2006/relationships/hyperlink" Target="mailto:jessicarobinson@primeroschool.com" TargetMode="External"/><Relationship Id="rId39" Type="http://schemas.openxmlformats.org/officeDocument/2006/relationships/hyperlink" Target="mailto:monica.giffing@kimk12.org" TargetMode="External"/><Relationship Id="rId3" Type="http://schemas.openxmlformats.org/officeDocument/2006/relationships/hyperlink" Target="mailto:CReich@telluride.k12.co.us" TargetMode="External"/><Relationship Id="rId21" Type="http://schemas.openxmlformats.org/officeDocument/2006/relationships/hyperlink" Target="mailto:emily.imus@mcsd.org" TargetMode="External"/><Relationship Id="rId34" Type="http://schemas.openxmlformats.org/officeDocument/2006/relationships/hyperlink" Target="mailto:dmoss@adams14.org" TargetMode="External"/><Relationship Id="rId42" Type="http://schemas.openxmlformats.org/officeDocument/2006/relationships/printerSettings" Target="../printerSettings/printerSettings48.bin"/><Relationship Id="rId7" Type="http://schemas.openxmlformats.org/officeDocument/2006/relationships/hyperlink" Target="mailto:kdavis@strattonschools.org" TargetMode="External"/><Relationship Id="rId12" Type="http://schemas.openxmlformats.org/officeDocument/2006/relationships/hyperlink" Target="mailto:demariak@academycharter.org" TargetMode="External"/><Relationship Id="rId17" Type="http://schemas.openxmlformats.org/officeDocument/2006/relationships/hyperlink" Target="mailto:ahoops@weldre9.org" TargetMode="External"/><Relationship Id="rId25" Type="http://schemas.openxmlformats.org/officeDocument/2006/relationships/hyperlink" Target="mailto:rguynes@dc2j.org" TargetMode="External"/><Relationship Id="rId33" Type="http://schemas.openxmlformats.org/officeDocument/2006/relationships/hyperlink" Target="mailto:michelle.anchondo@revereschool.com" TargetMode="External"/><Relationship Id="rId38" Type="http://schemas.openxmlformats.org/officeDocument/2006/relationships/hyperlink" Target="mailto:chrissybeard@wileyschool.org" TargetMode="External"/><Relationship Id="rId2" Type="http://schemas.openxmlformats.org/officeDocument/2006/relationships/hyperlink" Target="mailto:mhodgson@pagosa.k12.co.us" TargetMode="External"/><Relationship Id="rId16" Type="http://schemas.openxmlformats.org/officeDocument/2006/relationships/hyperlink" Target="mailto:aalvarez@eaton.k12.co.us" TargetMode="External"/><Relationship Id="rId20" Type="http://schemas.openxmlformats.org/officeDocument/2006/relationships/hyperlink" Target="mailto:s.schenck@hollyschool.org" TargetMode="External"/><Relationship Id="rId29" Type="http://schemas.openxmlformats.org/officeDocument/2006/relationships/hyperlink" Target="mailto:ppetrukitas@hanoverhornets.org" TargetMode="External"/><Relationship Id="rId41" Type="http://schemas.openxmlformats.org/officeDocument/2006/relationships/hyperlink" Target="mailto:koverton@lewispalmer.org" TargetMode="External"/><Relationship Id="rId1" Type="http://schemas.openxmlformats.org/officeDocument/2006/relationships/hyperlink" Target="mailto:cmiller@mancosre6.edu" TargetMode="External"/><Relationship Id="rId6" Type="http://schemas.openxmlformats.org/officeDocument/2006/relationships/hyperlink" Target="mailto:johnmoore@bayfield.k12.co.us" TargetMode="External"/><Relationship Id="rId11" Type="http://schemas.openxmlformats.org/officeDocument/2006/relationships/hyperlink" Target="mailto:saraw@arickaree.org" TargetMode="External"/><Relationship Id="rId24" Type="http://schemas.openxmlformats.org/officeDocument/2006/relationships/hyperlink" Target="mailto:mramthun@debeque.k12.co.us" TargetMode="External"/><Relationship Id="rId32" Type="http://schemas.openxmlformats.org/officeDocument/2006/relationships/hyperlink" Target="mailto:finance@npk12.org" TargetMode="External"/><Relationship Id="rId37" Type="http://schemas.openxmlformats.org/officeDocument/2006/relationships/hyperlink" Target="mailto:mike.madden@deltaschools.com" TargetMode="External"/><Relationship Id="rId40" Type="http://schemas.openxmlformats.org/officeDocument/2006/relationships/hyperlink" Target="mailto:Kristen.Alfonso@trinidad.k12.co.us" TargetMode="External"/><Relationship Id="rId5" Type="http://schemas.openxmlformats.org/officeDocument/2006/relationships/hyperlink" Target="mailto:trampj@merinok12.com" TargetMode="External"/><Relationship Id="rId15" Type="http://schemas.openxmlformats.org/officeDocument/2006/relationships/hyperlink" Target="mailto:dana.unruh@plainviewhawks.org" TargetMode="External"/><Relationship Id="rId23" Type="http://schemas.openxmlformats.org/officeDocument/2006/relationships/hyperlink" Target="mailto:rbarkhuizen@burlingtonk12.org" TargetMode="External"/><Relationship Id="rId28" Type="http://schemas.openxmlformats.org/officeDocument/2006/relationships/hyperlink" Target="mailto:schliessera@flemingschools.org" TargetMode="External"/><Relationship Id="rId36" Type="http://schemas.openxmlformats.org/officeDocument/2006/relationships/hyperlink" Target="mailto:llounge@ignacioschools.org" TargetMode="External"/><Relationship Id="rId10" Type="http://schemas.openxmlformats.org/officeDocument/2006/relationships/hyperlink" Target="mailto:ntaylor@strasburg31j.com" TargetMode="External"/><Relationship Id="rId19" Type="http://schemas.openxmlformats.org/officeDocument/2006/relationships/hyperlink" Target="mailto:bhanawalt@libertycommon.org" TargetMode="External"/><Relationship Id="rId31" Type="http://schemas.openxmlformats.org/officeDocument/2006/relationships/hyperlink" Target="mailto:kdunn@weldonvalley.org" TargetMode="External"/><Relationship Id="rId4" Type="http://schemas.openxmlformats.org/officeDocument/2006/relationships/hyperlink" Target="mailto:marshacody@haxtunk12.org" TargetMode="External"/><Relationship Id="rId9" Type="http://schemas.openxmlformats.org/officeDocument/2006/relationships/hyperlink" Target="mailto:wwyman@mtnboces.org" TargetMode="External"/><Relationship Id="rId14" Type="http://schemas.openxmlformats.org/officeDocument/2006/relationships/hyperlink" Target="mailto:erin.gunther@weldre5j.org" TargetMode="External"/><Relationship Id="rId22" Type="http://schemas.openxmlformats.org/officeDocument/2006/relationships/hyperlink" Target="mailto:keri.peterson@canoncityschools.org" TargetMode="External"/><Relationship Id="rId27" Type="http://schemas.openxmlformats.org/officeDocument/2006/relationships/hyperlink" Target="mailto:christinavetromile@esd22.org" TargetMode="External"/><Relationship Id="rId30" Type="http://schemas.openxmlformats.org/officeDocument/2006/relationships/hyperlink" Target="mailto:lucinda.carpenter@creedek12.net" TargetMode="External"/><Relationship Id="rId35" Type="http://schemas.openxmlformats.org/officeDocument/2006/relationships/hyperlink" Target="mailto:eburt@pagosa.k12.co.u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F450-0719-4C84-A2FB-967BB53B549E}">
  <sheetPr codeName="Sheet47">
    <tabColor rgb="FFFF0000"/>
  </sheetPr>
  <dimension ref="A2:G77"/>
  <sheetViews>
    <sheetView topLeftCell="A60" workbookViewId="0">
      <selection activeCell="J11" sqref="J11"/>
    </sheetView>
  </sheetViews>
  <sheetFormatPr defaultRowHeight="15" x14ac:dyDescent="0.25"/>
  <cols>
    <col min="1" max="1" width="20.140625" customWidth="1"/>
    <col min="4" max="4" width="47.42578125" customWidth="1"/>
  </cols>
  <sheetData>
    <row r="2" spans="1:7" x14ac:dyDescent="0.25">
      <c r="A2" s="200"/>
    </row>
    <row r="3" spans="1:7" ht="75" x14ac:dyDescent="0.25">
      <c r="A3" s="213" t="s">
        <v>583</v>
      </c>
      <c r="B3" s="214"/>
      <c r="C3" s="214"/>
      <c r="D3" s="214"/>
      <c r="E3" s="214"/>
      <c r="F3" s="214"/>
      <c r="G3" s="214"/>
    </row>
    <row r="4" spans="1:7" x14ac:dyDescent="0.25">
      <c r="A4" s="200"/>
    </row>
    <row r="5" spans="1:7" x14ac:dyDescent="0.25">
      <c r="A5" s="200" t="s">
        <v>584</v>
      </c>
    </row>
    <row r="6" spans="1:7" ht="45" x14ac:dyDescent="0.25">
      <c r="A6" s="215" t="s">
        <v>585</v>
      </c>
      <c r="B6" s="214"/>
      <c r="C6" s="214"/>
      <c r="D6" s="214"/>
      <c r="E6" s="214"/>
      <c r="F6" s="214"/>
      <c r="G6" s="212"/>
    </row>
    <row r="7" spans="1:7" x14ac:dyDescent="0.25">
      <c r="A7" s="202" t="s">
        <v>586</v>
      </c>
    </row>
    <row r="8" spans="1:7" x14ac:dyDescent="0.25">
      <c r="A8" s="202" t="s">
        <v>587</v>
      </c>
    </row>
    <row r="9" spans="1:7" x14ac:dyDescent="0.25">
      <c r="A9" s="202" t="s">
        <v>588</v>
      </c>
    </row>
    <row r="10" spans="1:7" x14ac:dyDescent="0.25">
      <c r="A10" s="202" t="s">
        <v>589</v>
      </c>
    </row>
    <row r="11" spans="1:7" x14ac:dyDescent="0.25">
      <c r="A11" s="202" t="s">
        <v>590</v>
      </c>
    </row>
    <row r="12" spans="1:7" x14ac:dyDescent="0.25">
      <c r="A12" s="202" t="s">
        <v>591</v>
      </c>
    </row>
    <row r="13" spans="1:7" x14ac:dyDescent="0.25">
      <c r="A13" s="202" t="s">
        <v>592</v>
      </c>
    </row>
    <row r="14" spans="1:7" x14ac:dyDescent="0.25">
      <c r="A14" s="202"/>
    </row>
    <row r="15" spans="1:7" ht="33" customHeight="1" x14ac:dyDescent="0.25">
      <c r="A15" s="448" t="s">
        <v>767</v>
      </c>
      <c r="B15" s="448"/>
      <c r="C15" s="448"/>
      <c r="D15" s="448"/>
      <c r="E15" s="448"/>
      <c r="F15" s="448"/>
      <c r="G15" s="448"/>
    </row>
    <row r="16" spans="1:7" x14ac:dyDescent="0.25">
      <c r="A16" s="202"/>
    </row>
    <row r="17" spans="1:4" x14ac:dyDescent="0.25">
      <c r="A17" s="201" t="s">
        <v>762</v>
      </c>
    </row>
    <row r="18" spans="1:4" ht="15.75" thickBot="1" x14ac:dyDescent="0.3">
      <c r="A18" s="201"/>
    </row>
    <row r="19" spans="1:4" ht="15.75" thickBot="1" x14ac:dyDescent="0.3">
      <c r="A19" s="203" t="s">
        <v>593</v>
      </c>
      <c r="B19" s="204" t="s">
        <v>594</v>
      </c>
      <c r="C19" s="204" t="s">
        <v>595</v>
      </c>
      <c r="D19" s="204" t="s">
        <v>253</v>
      </c>
    </row>
    <row r="20" spans="1:4" ht="15.75" thickBot="1" x14ac:dyDescent="0.3">
      <c r="A20" s="205" t="s">
        <v>596</v>
      </c>
      <c r="B20" s="206" t="s">
        <v>597</v>
      </c>
      <c r="C20" s="206">
        <v>9</v>
      </c>
      <c r="D20" s="207" t="s">
        <v>598</v>
      </c>
    </row>
    <row r="21" spans="1:4" ht="15.75" thickBot="1" x14ac:dyDescent="0.3">
      <c r="A21" s="205" t="s">
        <v>596</v>
      </c>
      <c r="B21" s="206" t="s">
        <v>599</v>
      </c>
      <c r="C21" s="208">
        <v>18295</v>
      </c>
      <c r="D21" s="207" t="s">
        <v>600</v>
      </c>
    </row>
    <row r="22" spans="1:4" ht="30.75" thickBot="1" x14ac:dyDescent="0.3">
      <c r="A22" s="205" t="s">
        <v>596</v>
      </c>
      <c r="B22" s="206" t="s">
        <v>601</v>
      </c>
      <c r="C22" s="206">
        <v>11</v>
      </c>
      <c r="D22" s="207" t="s">
        <v>602</v>
      </c>
    </row>
    <row r="23" spans="1:4" ht="15.75" thickBot="1" x14ac:dyDescent="0.3">
      <c r="A23" s="205" t="s">
        <v>596</v>
      </c>
      <c r="B23" s="206" t="s">
        <v>601</v>
      </c>
      <c r="C23" s="206">
        <v>14</v>
      </c>
      <c r="D23" s="207" t="s">
        <v>603</v>
      </c>
    </row>
    <row r="24" spans="1:4" ht="15.75" thickBot="1" x14ac:dyDescent="0.3">
      <c r="A24" s="205" t="s">
        <v>596</v>
      </c>
      <c r="B24" s="206" t="s">
        <v>604</v>
      </c>
      <c r="C24" s="206">
        <v>26</v>
      </c>
      <c r="D24" s="207" t="s">
        <v>605</v>
      </c>
    </row>
    <row r="25" spans="1:4" ht="15.75" thickBot="1" x14ac:dyDescent="0.3">
      <c r="A25" s="205" t="s">
        <v>596</v>
      </c>
      <c r="B25" s="206" t="s">
        <v>606</v>
      </c>
      <c r="C25" s="206" t="s">
        <v>607</v>
      </c>
      <c r="D25" s="207" t="s">
        <v>608</v>
      </c>
    </row>
    <row r="26" spans="1:4" ht="30.75" thickBot="1" x14ac:dyDescent="0.3">
      <c r="A26" s="205" t="s">
        <v>649</v>
      </c>
      <c r="B26" s="206" t="s">
        <v>642</v>
      </c>
      <c r="C26" s="206" t="s">
        <v>609</v>
      </c>
      <c r="D26" s="207" t="s">
        <v>650</v>
      </c>
    </row>
    <row r="27" spans="1:4" ht="60" customHeight="1" thickBot="1" x14ac:dyDescent="0.3">
      <c r="A27" s="205" t="s">
        <v>648</v>
      </c>
      <c r="B27" s="206" t="s">
        <v>609</v>
      </c>
      <c r="C27" s="206" t="s">
        <v>609</v>
      </c>
      <c r="D27" s="207" t="s">
        <v>860</v>
      </c>
    </row>
    <row r="28" spans="1:4" ht="30.75" thickBot="1" x14ac:dyDescent="0.3">
      <c r="A28" s="205" t="s">
        <v>646</v>
      </c>
      <c r="B28" s="206" t="s">
        <v>642</v>
      </c>
      <c r="C28" s="206" t="s">
        <v>609</v>
      </c>
      <c r="D28" s="207" t="s">
        <v>645</v>
      </c>
    </row>
    <row r="29" spans="1:4" ht="15.75" thickBot="1" x14ac:dyDescent="0.3">
      <c r="A29" s="205" t="s">
        <v>646</v>
      </c>
      <c r="B29" s="206" t="s">
        <v>606</v>
      </c>
      <c r="C29" s="206">
        <v>8</v>
      </c>
      <c r="D29" s="207" t="s">
        <v>647</v>
      </c>
    </row>
    <row r="30" spans="1:4" ht="45.75" thickBot="1" x14ac:dyDescent="0.3">
      <c r="A30" s="205" t="s">
        <v>834</v>
      </c>
      <c r="B30" s="206" t="s">
        <v>609</v>
      </c>
      <c r="C30" s="206" t="s">
        <v>754</v>
      </c>
      <c r="D30" s="207" t="s">
        <v>756</v>
      </c>
    </row>
    <row r="31" spans="1:4" ht="30.75" thickBot="1" x14ac:dyDescent="0.3">
      <c r="A31" s="205" t="s">
        <v>835</v>
      </c>
      <c r="B31" s="206" t="s">
        <v>609</v>
      </c>
      <c r="C31" s="206" t="s">
        <v>755</v>
      </c>
      <c r="D31" s="207" t="s">
        <v>645</v>
      </c>
    </row>
    <row r="32" spans="1:4" ht="90.75" thickBot="1" x14ac:dyDescent="0.3">
      <c r="A32" s="205" t="s">
        <v>641</v>
      </c>
      <c r="B32" s="206" t="s">
        <v>642</v>
      </c>
      <c r="C32" s="206" t="s">
        <v>643</v>
      </c>
      <c r="D32" s="207" t="s">
        <v>644</v>
      </c>
    </row>
    <row r="33" spans="1:4" ht="30.75" thickBot="1" x14ac:dyDescent="0.3">
      <c r="A33" s="205" t="s">
        <v>639</v>
      </c>
      <c r="B33" s="206" t="s">
        <v>609</v>
      </c>
      <c r="C33" s="206" t="s">
        <v>609</v>
      </c>
      <c r="D33" s="207" t="s">
        <v>640</v>
      </c>
    </row>
    <row r="34" spans="1:4" ht="30.75" thickBot="1" x14ac:dyDescent="0.3">
      <c r="A34" s="205" t="s">
        <v>629</v>
      </c>
      <c r="B34" s="206" t="s">
        <v>630</v>
      </c>
      <c r="C34" s="209">
        <v>44792</v>
      </c>
      <c r="D34" s="207" t="s">
        <v>631</v>
      </c>
    </row>
    <row r="35" spans="1:4" ht="15.75" thickBot="1" x14ac:dyDescent="0.3">
      <c r="A35" s="205"/>
      <c r="B35" s="206"/>
      <c r="C35" s="206"/>
      <c r="D35" s="207"/>
    </row>
    <row r="36" spans="1:4" ht="90.75" thickBot="1" x14ac:dyDescent="0.3">
      <c r="A36" s="205" t="s">
        <v>858</v>
      </c>
      <c r="B36" s="206" t="s">
        <v>609</v>
      </c>
      <c r="C36" s="206" t="s">
        <v>609</v>
      </c>
      <c r="D36" s="207" t="s">
        <v>610</v>
      </c>
    </row>
    <row r="37" spans="1:4" ht="54" customHeight="1" thickBot="1" x14ac:dyDescent="0.3">
      <c r="A37" s="205" t="s">
        <v>611</v>
      </c>
      <c r="B37" s="206" t="s">
        <v>612</v>
      </c>
      <c r="C37" s="206" t="s">
        <v>609</v>
      </c>
      <c r="D37" s="207" t="s">
        <v>859</v>
      </c>
    </row>
    <row r="38" spans="1:4" ht="15.75" thickBot="1" x14ac:dyDescent="0.3">
      <c r="A38" s="205" t="s">
        <v>611</v>
      </c>
      <c r="B38" s="206" t="s">
        <v>613</v>
      </c>
      <c r="C38" s="206" t="s">
        <v>609</v>
      </c>
      <c r="D38" s="207" t="s">
        <v>614</v>
      </c>
    </row>
    <row r="39" spans="1:4" ht="15.75" thickBot="1" x14ac:dyDescent="0.3">
      <c r="A39" s="205" t="s">
        <v>611</v>
      </c>
      <c r="B39" s="206" t="s">
        <v>604</v>
      </c>
      <c r="C39" s="206">
        <v>7</v>
      </c>
      <c r="D39" s="207" t="s">
        <v>615</v>
      </c>
    </row>
    <row r="40" spans="1:4" ht="15.75" thickBot="1" x14ac:dyDescent="0.3">
      <c r="A40" s="205" t="s">
        <v>611</v>
      </c>
      <c r="B40" s="206" t="s">
        <v>606</v>
      </c>
      <c r="C40" s="206">
        <v>10</v>
      </c>
      <c r="D40" s="207" t="s">
        <v>616</v>
      </c>
    </row>
    <row r="41" spans="1:4" ht="45.75" thickBot="1" x14ac:dyDescent="0.3">
      <c r="A41" s="205" t="s">
        <v>611</v>
      </c>
      <c r="B41" s="206" t="s">
        <v>617</v>
      </c>
      <c r="C41" s="206" t="s">
        <v>618</v>
      </c>
      <c r="D41" s="207" t="s">
        <v>619</v>
      </c>
    </row>
    <row r="42" spans="1:4" ht="45.75" thickBot="1" x14ac:dyDescent="0.3">
      <c r="A42" s="205" t="s">
        <v>620</v>
      </c>
      <c r="B42" s="206" t="s">
        <v>617</v>
      </c>
      <c r="C42" s="208">
        <v>21824</v>
      </c>
      <c r="D42" s="207" t="s">
        <v>621</v>
      </c>
    </row>
    <row r="43" spans="1:4" ht="45.75" thickBot="1" x14ac:dyDescent="0.3">
      <c r="A43" s="205" t="s">
        <v>620</v>
      </c>
      <c r="B43" s="206" t="s">
        <v>617</v>
      </c>
      <c r="C43" s="206" t="s">
        <v>622</v>
      </c>
      <c r="D43" s="207" t="s">
        <v>623</v>
      </c>
    </row>
    <row r="44" spans="1:4" ht="43.15" customHeight="1" thickBot="1" x14ac:dyDescent="0.3">
      <c r="A44" s="205" t="s">
        <v>624</v>
      </c>
      <c r="B44" s="206" t="s">
        <v>617</v>
      </c>
      <c r="C44" s="209">
        <v>44845</v>
      </c>
      <c r="D44" s="207" t="s">
        <v>625</v>
      </c>
    </row>
    <row r="45" spans="1:4" ht="45.75" thickBot="1" x14ac:dyDescent="0.3">
      <c r="A45" s="315" t="s">
        <v>626</v>
      </c>
      <c r="B45" s="206" t="s">
        <v>609</v>
      </c>
      <c r="C45" s="206" t="s">
        <v>609</v>
      </c>
      <c r="D45" s="207" t="s">
        <v>627</v>
      </c>
    </row>
    <row r="46" spans="1:4" ht="45.75" thickBot="1" x14ac:dyDescent="0.3">
      <c r="A46" s="315" t="s">
        <v>628</v>
      </c>
      <c r="B46" s="206" t="s">
        <v>609</v>
      </c>
      <c r="C46" s="206" t="s">
        <v>609</v>
      </c>
      <c r="D46" s="207" t="s">
        <v>627</v>
      </c>
    </row>
    <row r="47" spans="1:4" ht="31.15" customHeight="1" thickBot="1" x14ac:dyDescent="0.3">
      <c r="A47" s="205" t="s">
        <v>632</v>
      </c>
      <c r="B47" s="206" t="s">
        <v>609</v>
      </c>
      <c r="C47" s="206" t="s">
        <v>609</v>
      </c>
      <c r="D47" s="207" t="s">
        <v>633</v>
      </c>
    </row>
    <row r="48" spans="1:4" ht="45.75" thickBot="1" x14ac:dyDescent="0.3">
      <c r="A48" s="205" t="s">
        <v>282</v>
      </c>
      <c r="B48" s="206" t="s">
        <v>609</v>
      </c>
      <c r="C48" s="206" t="s">
        <v>609</v>
      </c>
      <c r="D48" s="207" t="s">
        <v>651</v>
      </c>
    </row>
    <row r="49" spans="1:4" ht="30.75" thickBot="1" x14ac:dyDescent="0.3">
      <c r="A49" s="315" t="s">
        <v>634</v>
      </c>
      <c r="B49" s="206" t="s">
        <v>635</v>
      </c>
      <c r="C49" s="206">
        <v>5</v>
      </c>
      <c r="D49" s="207" t="s">
        <v>636</v>
      </c>
    </row>
    <row r="50" spans="1:4" ht="15.75" thickBot="1" x14ac:dyDescent="0.3">
      <c r="A50" s="315" t="s">
        <v>634</v>
      </c>
      <c r="B50" s="206" t="s">
        <v>635</v>
      </c>
      <c r="C50" s="206">
        <v>6</v>
      </c>
      <c r="D50" s="207" t="s">
        <v>637</v>
      </c>
    </row>
    <row r="51" spans="1:4" ht="60.75" thickBot="1" x14ac:dyDescent="0.3">
      <c r="A51" s="315" t="s">
        <v>634</v>
      </c>
      <c r="B51" s="206" t="s">
        <v>635</v>
      </c>
      <c r="C51" s="206" t="s">
        <v>609</v>
      </c>
      <c r="D51" s="207" t="s">
        <v>638</v>
      </c>
    </row>
    <row r="52" spans="1:4" ht="15.75" thickBot="1" x14ac:dyDescent="0.3">
      <c r="A52" s="205"/>
      <c r="B52" s="206"/>
      <c r="C52" s="206"/>
      <c r="D52" s="207"/>
    </row>
    <row r="53" spans="1:4" x14ac:dyDescent="0.25">
      <c r="A53" s="201"/>
    </row>
    <row r="54" spans="1:4" x14ac:dyDescent="0.25">
      <c r="A54" s="201"/>
    </row>
    <row r="55" spans="1:4" x14ac:dyDescent="0.25">
      <c r="A55" s="201" t="s">
        <v>830</v>
      </c>
    </row>
    <row r="56" spans="1:4" x14ac:dyDescent="0.25">
      <c r="A56" s="201"/>
      <c r="B56" t="s">
        <v>831</v>
      </c>
    </row>
    <row r="57" spans="1:4" x14ac:dyDescent="0.25">
      <c r="A57" s="201" t="s">
        <v>763</v>
      </c>
    </row>
    <row r="58" spans="1:4" x14ac:dyDescent="0.25">
      <c r="A58" s="201"/>
    </row>
    <row r="59" spans="1:4" x14ac:dyDescent="0.25">
      <c r="A59" s="201" t="s">
        <v>764</v>
      </c>
    </row>
    <row r="60" spans="1:4" x14ac:dyDescent="0.25">
      <c r="A60" s="201"/>
    </row>
    <row r="61" spans="1:4" x14ac:dyDescent="0.25">
      <c r="A61" s="202" t="s">
        <v>832</v>
      </c>
    </row>
    <row r="62" spans="1:4" x14ac:dyDescent="0.25">
      <c r="A62" s="210" t="s">
        <v>652</v>
      </c>
    </row>
    <row r="63" spans="1:4" x14ac:dyDescent="0.25">
      <c r="A63" s="202" t="s">
        <v>833</v>
      </c>
    </row>
    <row r="64" spans="1:4" x14ac:dyDescent="0.25">
      <c r="A64" s="202"/>
    </row>
    <row r="65" spans="1:1" x14ac:dyDescent="0.25">
      <c r="A65" s="201" t="s">
        <v>765</v>
      </c>
    </row>
    <row r="66" spans="1:1" x14ac:dyDescent="0.25">
      <c r="A66" s="211" t="s">
        <v>653</v>
      </c>
    </row>
    <row r="67" spans="1:1" x14ac:dyDescent="0.25">
      <c r="A67" s="211" t="s">
        <v>654</v>
      </c>
    </row>
    <row r="68" spans="1:1" x14ac:dyDescent="0.25">
      <c r="A68" s="211" t="s">
        <v>655</v>
      </c>
    </row>
    <row r="69" spans="1:1" x14ac:dyDescent="0.25">
      <c r="A69" s="211" t="s">
        <v>656</v>
      </c>
    </row>
    <row r="70" spans="1:1" x14ac:dyDescent="0.25">
      <c r="A70" s="211" t="s">
        <v>657</v>
      </c>
    </row>
    <row r="71" spans="1:1" x14ac:dyDescent="0.25">
      <c r="A71" s="202"/>
    </row>
    <row r="72" spans="1:1" x14ac:dyDescent="0.25">
      <c r="A72" s="201" t="s">
        <v>766</v>
      </c>
    </row>
    <row r="73" spans="1:1" x14ac:dyDescent="0.25">
      <c r="A73" s="202" t="s">
        <v>658</v>
      </c>
    </row>
    <row r="74" spans="1:1" x14ac:dyDescent="0.25">
      <c r="A74" s="202" t="s">
        <v>659</v>
      </c>
    </row>
    <row r="75" spans="1:1" x14ac:dyDescent="0.25">
      <c r="A75" s="202" t="s">
        <v>660</v>
      </c>
    </row>
    <row r="76" spans="1:1" x14ac:dyDescent="0.25">
      <c r="A76" s="202" t="s">
        <v>661</v>
      </c>
    </row>
    <row r="77" spans="1:1" x14ac:dyDescent="0.25">
      <c r="A77" s="202" t="s">
        <v>662</v>
      </c>
    </row>
  </sheetData>
  <mergeCells count="1">
    <mergeCell ref="A15:G15"/>
  </mergeCells>
  <pageMargins left="0.7" right="0.7" top="0.54" bottom="0.45" header="0.3" footer="0.19"/>
  <pageSetup scale="75" fitToHeight="0" orientation="portrait" r:id="rId1"/>
  <headerFooter>
    <oddFooter>&amp;L&amp;D &amp;F&amp;R&amp;A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8">
    <pageSetUpPr fitToPage="1"/>
  </sheetPr>
  <dimension ref="A1:N21"/>
  <sheetViews>
    <sheetView zoomScale="90" zoomScaleNormal="90" workbookViewId="0">
      <selection activeCell="H19" sqref="H19"/>
    </sheetView>
  </sheetViews>
  <sheetFormatPr defaultRowHeight="15" x14ac:dyDescent="0.25"/>
  <cols>
    <col min="1" max="1" width="1.28515625" customWidth="1"/>
    <col min="2" max="2" width="2.28515625" customWidth="1"/>
    <col min="3" max="3" width="16.140625" customWidth="1"/>
    <col min="4" max="4" width="16" customWidth="1"/>
    <col min="5" max="5" width="21.7109375" customWidth="1"/>
    <col min="6" max="6" width="19.42578125" customWidth="1"/>
    <col min="7" max="7" width="20.140625" customWidth="1"/>
    <col min="8" max="8" width="8.7109375" customWidth="1"/>
    <col min="9" max="9" width="3.5703125" customWidth="1"/>
    <col min="10" max="10" width="12.28515625" customWidth="1"/>
    <col min="11" max="11" width="9.140625" style="5"/>
    <col min="14" max="14" width="1.28515625" customWidth="1"/>
    <col min="16" max="16" width="2.140625" bestFit="1" customWidth="1"/>
  </cols>
  <sheetData>
    <row r="1" spans="1:14" x14ac:dyDescent="0.25">
      <c r="A1" s="3" t="str">
        <f>TOC!$A$1</f>
        <v>Hinsdale County School District RE-1</v>
      </c>
      <c r="B1" s="2"/>
      <c r="C1" s="1"/>
      <c r="D1" s="1"/>
      <c r="E1" s="1"/>
      <c r="F1" s="1"/>
      <c r="G1" s="1"/>
      <c r="H1" s="1"/>
      <c r="I1" s="1"/>
      <c r="J1" s="1"/>
      <c r="L1" s="1"/>
      <c r="M1" s="1"/>
      <c r="N1" s="1"/>
    </row>
    <row r="2" spans="1:14" x14ac:dyDescent="0.25">
      <c r="A2" s="4" t="str">
        <f>Suppl!A2</f>
        <v>Adopted  Budget</v>
      </c>
      <c r="B2" s="2"/>
      <c r="C2" s="1"/>
      <c r="D2" s="1"/>
      <c r="E2" s="1"/>
      <c r="F2" s="1"/>
      <c r="G2" s="1"/>
      <c r="H2" s="1"/>
      <c r="I2" s="1"/>
      <c r="J2" s="1"/>
      <c r="L2" s="1"/>
      <c r="M2" s="1"/>
      <c r="N2" s="1"/>
    </row>
    <row r="3" spans="1:14" x14ac:dyDescent="0.25">
      <c r="A3" s="4" t="s">
        <v>31</v>
      </c>
      <c r="B3" s="2"/>
      <c r="C3" s="1"/>
      <c r="D3" s="1"/>
      <c r="E3" s="1"/>
      <c r="F3" s="1"/>
      <c r="G3" s="1"/>
      <c r="H3" s="1"/>
      <c r="I3" s="1"/>
      <c r="J3" s="1"/>
      <c r="L3" s="1"/>
      <c r="M3" s="1"/>
      <c r="N3" s="1"/>
    </row>
    <row r="4" spans="1:14" x14ac:dyDescent="0.25">
      <c r="A4" s="4" t="str">
        <f>Suppl!A4</f>
        <v>FY 2023/24</v>
      </c>
      <c r="B4" s="2"/>
      <c r="C4" s="1"/>
      <c r="D4" s="1"/>
      <c r="E4" s="1"/>
      <c r="F4" s="1"/>
      <c r="G4" s="1"/>
      <c r="H4" s="1"/>
      <c r="I4" s="1"/>
      <c r="J4" s="1"/>
      <c r="L4" s="1"/>
      <c r="M4" s="1"/>
      <c r="N4" s="1"/>
    </row>
    <row r="5" spans="1:14" ht="4.5" customHeight="1" x14ac:dyDescent="0.25">
      <c r="B5" s="7"/>
    </row>
    <row r="6" spans="1:14" ht="15.75" thickBot="1" x14ac:dyDescent="0.3"/>
    <row r="7" spans="1:14" ht="27" thickBot="1" x14ac:dyDescent="0.3">
      <c r="D7" s="67" t="s">
        <v>186</v>
      </c>
      <c r="E7" s="310" t="s">
        <v>861</v>
      </c>
      <c r="F7" s="311" t="s">
        <v>862</v>
      </c>
      <c r="G7" s="66" t="s">
        <v>187</v>
      </c>
    </row>
    <row r="8" spans="1:14" x14ac:dyDescent="0.25">
      <c r="D8" s="62" t="s">
        <v>759</v>
      </c>
      <c r="E8" s="256">
        <v>72</v>
      </c>
      <c r="F8" s="64">
        <f t="shared" ref="F8:F9" si="0">E8-E9</f>
        <v>-4.5</v>
      </c>
      <c r="G8" s="302">
        <v>72</v>
      </c>
    </row>
    <row r="9" spans="1:14" x14ac:dyDescent="0.25">
      <c r="D9" s="62" t="s">
        <v>211</v>
      </c>
      <c r="E9" s="256">
        <v>76.5</v>
      </c>
      <c r="F9" s="64">
        <f t="shared" si="0"/>
        <v>4</v>
      </c>
      <c r="G9" s="302">
        <v>76.5</v>
      </c>
    </row>
    <row r="10" spans="1:14" x14ac:dyDescent="0.25">
      <c r="D10" s="62" t="s">
        <v>1</v>
      </c>
      <c r="E10" s="256">
        <v>72.5</v>
      </c>
      <c r="F10" s="64">
        <f>E10-E11</f>
        <v>13</v>
      </c>
      <c r="G10" s="302">
        <v>74.8</v>
      </c>
    </row>
    <row r="11" spans="1:14" x14ac:dyDescent="0.25">
      <c r="D11" s="62" t="s">
        <v>188</v>
      </c>
      <c r="E11" s="256">
        <v>59.5</v>
      </c>
      <c r="F11" s="64">
        <f>E11-E12</f>
        <v>-23</v>
      </c>
      <c r="G11" s="302">
        <v>80.900000000000006</v>
      </c>
    </row>
    <row r="12" spans="1:14" x14ac:dyDescent="0.25">
      <c r="D12" s="62" t="s">
        <v>189</v>
      </c>
      <c r="E12" s="256">
        <v>82.5</v>
      </c>
      <c r="F12" s="64">
        <f t="shared" ref="F12:F18" si="1">E12-E13</f>
        <v>10.5</v>
      </c>
      <c r="G12" s="302">
        <v>88.6</v>
      </c>
    </row>
    <row r="13" spans="1:14" x14ac:dyDescent="0.25">
      <c r="D13" s="62" t="s">
        <v>190</v>
      </c>
      <c r="E13" s="256">
        <v>72</v>
      </c>
      <c r="F13" s="64">
        <f t="shared" si="1"/>
        <v>-10.5</v>
      </c>
      <c r="G13" s="302">
        <v>87.3</v>
      </c>
    </row>
    <row r="14" spans="1:14" x14ac:dyDescent="0.25">
      <c r="D14" s="62" t="s">
        <v>191</v>
      </c>
      <c r="E14" s="256">
        <v>82.5</v>
      </c>
      <c r="F14" s="64">
        <f t="shared" si="1"/>
        <v>-15</v>
      </c>
      <c r="G14" s="302">
        <v>92.6</v>
      </c>
    </row>
    <row r="15" spans="1:14" x14ac:dyDescent="0.25">
      <c r="D15" s="62" t="s">
        <v>192</v>
      </c>
      <c r="E15" s="256">
        <v>97.5</v>
      </c>
      <c r="F15" s="64">
        <f t="shared" si="1"/>
        <v>2</v>
      </c>
      <c r="G15" s="302">
        <v>98.1</v>
      </c>
    </row>
    <row r="16" spans="1:14" x14ac:dyDescent="0.25">
      <c r="D16" s="62" t="s">
        <v>193</v>
      </c>
      <c r="E16" s="256">
        <v>95.5</v>
      </c>
      <c r="F16" s="64">
        <f t="shared" si="1"/>
        <v>7.5999999999999943</v>
      </c>
      <c r="G16" s="302">
        <v>95.9</v>
      </c>
    </row>
    <row r="17" spans="3:7" x14ac:dyDescent="0.25">
      <c r="D17" s="62" t="s">
        <v>194</v>
      </c>
      <c r="E17" s="256">
        <v>87.9</v>
      </c>
      <c r="F17" s="64">
        <f t="shared" si="1"/>
        <v>11.5</v>
      </c>
      <c r="G17" s="302">
        <v>87.9</v>
      </c>
    </row>
    <row r="18" spans="3:7" x14ac:dyDescent="0.25">
      <c r="D18" s="62" t="s">
        <v>195</v>
      </c>
      <c r="E18" s="256">
        <v>76.400000000000006</v>
      </c>
      <c r="F18" s="64">
        <f t="shared" si="1"/>
        <v>-3.5999999999999943</v>
      </c>
      <c r="G18" s="302">
        <v>76.400000000000006</v>
      </c>
    </row>
    <row r="19" spans="3:7" ht="15.75" thickBot="1" x14ac:dyDescent="0.3">
      <c r="D19" s="63" t="s">
        <v>196</v>
      </c>
      <c r="E19" s="304">
        <v>80</v>
      </c>
      <c r="F19" s="65" t="s">
        <v>115</v>
      </c>
      <c r="G19" s="305">
        <v>80</v>
      </c>
    </row>
    <row r="20" spans="3:7" x14ac:dyDescent="0.25">
      <c r="D20" s="1"/>
      <c r="E20" s="64"/>
      <c r="F20" s="252"/>
      <c r="G20" s="64"/>
    </row>
    <row r="21" spans="3:7" x14ac:dyDescent="0.25">
      <c r="C21" s="97" t="s">
        <v>197</v>
      </c>
    </row>
  </sheetData>
  <pageMargins left="0.27" right="0.25" top="0.43" bottom="0.4" header="0.3" footer="0.17"/>
  <pageSetup scale="93" orientation="portrait" r:id="rId1"/>
  <headerFooter>
    <oddFooter>&amp;L&amp;D &amp;F&amp;Cv&amp;R&amp;A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43"/>
  <sheetViews>
    <sheetView workbookViewId="0">
      <selection activeCell="M26" sqref="M26"/>
    </sheetView>
  </sheetViews>
  <sheetFormatPr defaultRowHeight="15" x14ac:dyDescent="0.25"/>
  <cols>
    <col min="1" max="1" width="1.28515625" customWidth="1"/>
    <col min="2" max="2" width="5.42578125" customWidth="1"/>
    <col min="5" max="9" width="10.42578125" customWidth="1"/>
    <col min="12" max="12" width="1.140625" customWidth="1"/>
    <col min="13" max="13" width="9.140625" style="5"/>
    <col min="16" max="16" width="1.28515625" customWidth="1"/>
  </cols>
  <sheetData>
    <row r="1" spans="1:16" x14ac:dyDescent="0.25">
      <c r="A1" s="3" t="str">
        <f>TOC!$A$1</f>
        <v>Hinsdale County School District RE-1</v>
      </c>
      <c r="B1" s="2"/>
      <c r="C1" s="1"/>
      <c r="D1" s="1"/>
      <c r="E1" s="1"/>
      <c r="F1" s="1"/>
      <c r="G1" s="1"/>
      <c r="H1" s="1"/>
      <c r="I1" s="1"/>
      <c r="J1" s="1"/>
      <c r="K1" s="1"/>
      <c r="L1" s="1"/>
      <c r="N1" s="1"/>
      <c r="O1" s="1"/>
      <c r="P1" s="1"/>
    </row>
    <row r="2" spans="1:16" x14ac:dyDescent="0.25">
      <c r="A2" s="4" t="str">
        <f>Graphs!A2</f>
        <v>Adopted  Budget</v>
      </c>
      <c r="B2" s="2"/>
      <c r="C2" s="1"/>
      <c r="D2" s="1"/>
      <c r="E2" s="1"/>
      <c r="F2" s="1"/>
      <c r="G2" s="1"/>
      <c r="H2" s="1"/>
      <c r="I2" s="1"/>
      <c r="J2" s="1"/>
      <c r="K2" s="1"/>
      <c r="L2" s="1"/>
      <c r="N2" s="1"/>
      <c r="O2" s="1"/>
      <c r="P2" s="1"/>
    </row>
    <row r="3" spans="1:16" x14ac:dyDescent="0.25">
      <c r="A3" s="4" t="s">
        <v>77</v>
      </c>
      <c r="B3" s="2"/>
      <c r="C3" s="1"/>
      <c r="D3" s="1"/>
      <c r="E3" s="1"/>
      <c r="F3" s="1"/>
      <c r="G3" s="1"/>
      <c r="H3" s="1"/>
      <c r="I3" s="1"/>
      <c r="J3" s="1"/>
      <c r="K3" s="1"/>
      <c r="L3" s="1"/>
      <c r="N3" s="1"/>
      <c r="O3" s="1"/>
      <c r="P3" s="1"/>
    </row>
    <row r="4" spans="1:16" x14ac:dyDescent="0.25">
      <c r="A4" s="4" t="str">
        <f>Graphs!A4</f>
        <v>FY 2023/24</v>
      </c>
      <c r="B4" s="2"/>
      <c r="C4" s="1"/>
      <c r="D4" s="1"/>
      <c r="E4" s="1"/>
      <c r="F4" s="1"/>
      <c r="G4" s="1"/>
      <c r="H4" s="1"/>
      <c r="I4" s="1"/>
      <c r="J4" s="1"/>
      <c r="K4" s="1"/>
      <c r="L4" s="1"/>
      <c r="N4" s="1"/>
      <c r="O4" s="1"/>
      <c r="P4" s="1"/>
    </row>
    <row r="5" spans="1:16" x14ac:dyDescent="0.25">
      <c r="A5" s="4"/>
      <c r="B5" s="2"/>
      <c r="C5" s="1"/>
      <c r="D5" s="1"/>
      <c r="E5" s="1"/>
      <c r="F5" s="1"/>
      <c r="G5" s="1"/>
      <c r="H5" s="1"/>
      <c r="I5" s="1"/>
      <c r="J5" s="1"/>
      <c r="K5" s="1"/>
      <c r="L5" s="1"/>
      <c r="N5" s="1"/>
      <c r="O5" s="1"/>
      <c r="P5" s="1"/>
    </row>
    <row r="6" spans="1:16" ht="4.5" customHeight="1" thickBot="1" x14ac:dyDescent="0.3">
      <c r="B6" s="7"/>
    </row>
    <row r="7" spans="1:16" ht="21" x14ac:dyDescent="0.35">
      <c r="B7" s="396"/>
      <c r="C7" s="397"/>
      <c r="D7" s="397"/>
      <c r="E7" s="397"/>
      <c r="F7" s="397"/>
      <c r="G7" s="397"/>
      <c r="H7" s="397"/>
      <c r="I7" s="397"/>
      <c r="J7" s="397"/>
      <c r="K7" s="398"/>
    </row>
    <row r="8" spans="1:16" ht="21" x14ac:dyDescent="0.35">
      <c r="B8" s="399"/>
      <c r="C8" s="400"/>
      <c r="D8" s="400"/>
      <c r="E8" s="400"/>
      <c r="F8" s="400"/>
      <c r="G8" s="400"/>
      <c r="H8" s="400"/>
      <c r="I8" s="400"/>
      <c r="J8" s="401"/>
      <c r="K8" s="402"/>
    </row>
    <row r="9" spans="1:16" ht="21" x14ac:dyDescent="0.35">
      <c r="B9" s="399"/>
      <c r="C9" s="400"/>
      <c r="D9" s="400"/>
      <c r="E9" s="400"/>
      <c r="F9" s="400"/>
      <c r="G9" s="400"/>
      <c r="H9" s="400"/>
      <c r="I9" s="400"/>
      <c r="J9" s="401"/>
      <c r="K9" s="402"/>
    </row>
    <row r="10" spans="1:16" ht="21.75" thickBot="1" x14ac:dyDescent="0.4">
      <c r="B10" s="399"/>
      <c r="C10" s="400"/>
      <c r="D10" s="400"/>
      <c r="E10" s="400"/>
      <c r="F10" s="400"/>
      <c r="G10" s="400"/>
      <c r="H10" s="400"/>
      <c r="I10" s="400"/>
      <c r="J10" s="401"/>
      <c r="K10" s="402"/>
    </row>
    <row r="11" spans="1:16" ht="47.25" thickBot="1" x14ac:dyDescent="0.75">
      <c r="B11" s="399"/>
      <c r="C11" s="408" t="s">
        <v>77</v>
      </c>
      <c r="D11" s="409"/>
      <c r="E11" s="409"/>
      <c r="F11" s="409"/>
      <c r="G11" s="409"/>
      <c r="H11" s="409"/>
      <c r="I11" s="409"/>
      <c r="J11" s="410"/>
      <c r="K11" s="402"/>
    </row>
    <row r="12" spans="1:16" ht="21" x14ac:dyDescent="0.35">
      <c r="B12" s="399"/>
      <c r="C12" s="400"/>
      <c r="D12" s="400"/>
      <c r="E12" s="400"/>
      <c r="F12" s="400"/>
      <c r="G12" s="400"/>
      <c r="H12" s="400"/>
      <c r="I12" s="400"/>
      <c r="J12" s="400"/>
      <c r="K12" s="402"/>
    </row>
    <row r="13" spans="1:16" x14ac:dyDescent="0.25">
      <c r="B13" s="403"/>
      <c r="C13" s="390"/>
      <c r="D13" s="390"/>
      <c r="E13" s="390"/>
      <c r="F13" s="390"/>
      <c r="G13" s="390"/>
      <c r="H13" s="390"/>
      <c r="I13" s="390"/>
      <c r="J13" s="390"/>
      <c r="K13" s="404"/>
    </row>
    <row r="14" spans="1:16" x14ac:dyDescent="0.25">
      <c r="B14" s="403"/>
      <c r="C14" s="390"/>
      <c r="D14" s="390"/>
      <c r="E14" s="390"/>
      <c r="F14" s="390"/>
      <c r="G14" s="390"/>
      <c r="H14" s="390"/>
      <c r="I14" s="390"/>
      <c r="J14" s="390"/>
      <c r="K14" s="404"/>
    </row>
    <row r="15" spans="1:16" x14ac:dyDescent="0.25">
      <c r="B15" s="403"/>
      <c r="C15" s="390"/>
      <c r="D15" s="390"/>
      <c r="E15" s="390"/>
      <c r="F15" s="390"/>
      <c r="G15" s="390"/>
      <c r="H15" s="390"/>
      <c r="I15" s="390"/>
      <c r="J15" s="390"/>
      <c r="K15" s="404"/>
    </row>
    <row r="16" spans="1:16" x14ac:dyDescent="0.25">
      <c r="B16" s="403"/>
      <c r="C16" s="390"/>
      <c r="D16" s="390"/>
      <c r="E16" s="390"/>
      <c r="F16" s="390"/>
      <c r="G16" s="390"/>
      <c r="H16" s="390"/>
      <c r="I16" s="390"/>
      <c r="J16" s="390"/>
      <c r="K16" s="404"/>
    </row>
    <row r="17" spans="2:11" x14ac:dyDescent="0.25">
      <c r="B17" s="403"/>
      <c r="C17" s="390"/>
      <c r="D17" s="390"/>
      <c r="E17" s="390"/>
      <c r="F17" s="390"/>
      <c r="G17" s="390"/>
      <c r="H17" s="390"/>
      <c r="I17" s="390"/>
      <c r="J17" s="390"/>
      <c r="K17" s="404"/>
    </row>
    <row r="18" spans="2:11" x14ac:dyDescent="0.25">
      <c r="B18" s="403"/>
      <c r="C18" s="390"/>
      <c r="D18" s="390"/>
      <c r="E18" s="390"/>
      <c r="F18" s="390"/>
      <c r="G18" s="390"/>
      <c r="H18" s="390"/>
      <c r="I18" s="390"/>
      <c r="J18" s="390"/>
      <c r="K18" s="404"/>
    </row>
    <row r="19" spans="2:11" x14ac:dyDescent="0.25">
      <c r="B19" s="403"/>
      <c r="C19" s="390"/>
      <c r="D19" s="390"/>
      <c r="E19" s="390"/>
      <c r="F19" s="390"/>
      <c r="G19" s="390"/>
      <c r="H19" s="390"/>
      <c r="I19" s="390"/>
      <c r="J19" s="390"/>
      <c r="K19" s="404"/>
    </row>
    <row r="20" spans="2:11" x14ac:dyDescent="0.25">
      <c r="B20" s="403"/>
      <c r="C20" s="390"/>
      <c r="D20" s="390"/>
      <c r="E20" s="390"/>
      <c r="F20" s="390"/>
      <c r="G20" s="390"/>
      <c r="H20" s="390"/>
      <c r="I20" s="390"/>
      <c r="J20" s="390"/>
      <c r="K20" s="404"/>
    </row>
    <row r="21" spans="2:11" x14ac:dyDescent="0.25">
      <c r="B21" s="403"/>
      <c r="C21" s="390"/>
      <c r="D21" s="390"/>
      <c r="E21" s="390"/>
      <c r="F21" s="390"/>
      <c r="G21" s="390"/>
      <c r="H21" s="390"/>
      <c r="I21" s="390"/>
      <c r="J21" s="390"/>
      <c r="K21" s="404"/>
    </row>
    <row r="22" spans="2:11" x14ac:dyDescent="0.25">
      <c r="B22" s="403"/>
      <c r="C22" s="390"/>
      <c r="D22" s="390"/>
      <c r="E22" s="390"/>
      <c r="F22" s="390"/>
      <c r="G22" s="390"/>
      <c r="H22" s="390"/>
      <c r="I22" s="390"/>
      <c r="J22" s="390"/>
      <c r="K22" s="404"/>
    </row>
    <row r="23" spans="2:11" x14ac:dyDescent="0.25">
      <c r="B23" s="403"/>
      <c r="C23" s="390"/>
      <c r="D23" s="390"/>
      <c r="E23" s="390"/>
      <c r="F23" s="390"/>
      <c r="G23" s="390"/>
      <c r="H23" s="390"/>
      <c r="I23" s="390"/>
      <c r="J23" s="390"/>
      <c r="K23" s="404"/>
    </row>
    <row r="24" spans="2:11" x14ac:dyDescent="0.25">
      <c r="B24" s="403"/>
      <c r="C24" s="390"/>
      <c r="D24" s="390"/>
      <c r="E24" s="390"/>
      <c r="F24" s="390"/>
      <c r="G24" s="390"/>
      <c r="H24" s="390"/>
      <c r="I24" s="390"/>
      <c r="J24" s="390"/>
      <c r="K24" s="404"/>
    </row>
    <row r="25" spans="2:11" x14ac:dyDescent="0.25">
      <c r="B25" s="403"/>
      <c r="C25" s="390"/>
      <c r="E25" s="390"/>
      <c r="F25" s="390"/>
      <c r="G25" s="390"/>
      <c r="H25" s="390"/>
      <c r="I25" s="390"/>
      <c r="J25" s="390"/>
      <c r="K25" s="404"/>
    </row>
    <row r="26" spans="2:11" x14ac:dyDescent="0.25">
      <c r="B26" s="403"/>
      <c r="C26" s="390"/>
      <c r="D26" s="390"/>
      <c r="E26" s="390"/>
      <c r="F26" s="390"/>
      <c r="G26" s="390"/>
      <c r="H26" s="390"/>
      <c r="I26" s="390"/>
      <c r="J26" s="390"/>
      <c r="K26" s="404"/>
    </row>
    <row r="27" spans="2:11" x14ac:dyDescent="0.25">
      <c r="B27" s="403"/>
      <c r="C27" s="390"/>
      <c r="D27" s="390"/>
      <c r="E27" s="390"/>
      <c r="F27" s="390" t="s">
        <v>267</v>
      </c>
      <c r="G27" s="390"/>
      <c r="H27" s="390"/>
      <c r="I27" s="390"/>
      <c r="J27" s="390"/>
      <c r="K27" s="404"/>
    </row>
    <row r="28" spans="2:11" x14ac:dyDescent="0.25">
      <c r="B28" s="403"/>
      <c r="C28" s="390"/>
      <c r="D28" s="390"/>
      <c r="E28" s="390"/>
      <c r="F28" s="390"/>
      <c r="G28" s="390"/>
      <c r="H28" s="390"/>
      <c r="I28" s="390"/>
      <c r="J28" s="390"/>
      <c r="K28" s="404"/>
    </row>
    <row r="29" spans="2:11" x14ac:dyDescent="0.25">
      <c r="B29" s="403"/>
      <c r="C29" s="390"/>
      <c r="D29" s="390"/>
      <c r="E29" s="390"/>
      <c r="F29" s="390"/>
      <c r="G29" s="390"/>
      <c r="H29" s="390"/>
      <c r="I29" s="390"/>
      <c r="J29" s="390"/>
      <c r="K29" s="404"/>
    </row>
    <row r="30" spans="2:11" x14ac:dyDescent="0.25">
      <c r="B30" s="403"/>
      <c r="C30" s="390"/>
      <c r="D30" s="390"/>
      <c r="E30" s="390"/>
      <c r="F30" s="390"/>
      <c r="G30" s="390"/>
      <c r="H30" s="390"/>
      <c r="I30" s="390"/>
      <c r="J30" s="390"/>
      <c r="K30" s="404"/>
    </row>
    <row r="31" spans="2:11" x14ac:dyDescent="0.25">
      <c r="B31" s="403"/>
      <c r="C31" s="390"/>
      <c r="D31" s="390"/>
      <c r="E31" s="390"/>
      <c r="F31" s="390"/>
      <c r="G31" s="390"/>
      <c r="H31" s="390"/>
      <c r="I31" s="390"/>
      <c r="J31" s="390"/>
      <c r="K31" s="404"/>
    </row>
    <row r="32" spans="2:11" x14ac:dyDescent="0.25">
      <c r="B32" s="403"/>
      <c r="C32" s="390"/>
      <c r="D32" s="390"/>
      <c r="E32" s="390"/>
      <c r="F32" s="390"/>
      <c r="G32" s="390"/>
      <c r="H32" s="390"/>
      <c r="I32" s="390"/>
      <c r="J32" s="390"/>
      <c r="K32" s="404"/>
    </row>
    <row r="33" spans="2:11" x14ac:dyDescent="0.25">
      <c r="B33" s="403"/>
      <c r="C33" s="390"/>
      <c r="D33" s="390"/>
      <c r="E33" s="390"/>
      <c r="F33" s="390"/>
      <c r="G33" s="390"/>
      <c r="H33" s="390"/>
      <c r="I33" s="390"/>
      <c r="J33" s="390"/>
      <c r="K33" s="404"/>
    </row>
    <row r="34" spans="2:11" x14ac:dyDescent="0.25">
      <c r="B34" s="403"/>
      <c r="C34" s="390"/>
      <c r="D34" s="390"/>
      <c r="E34" s="390"/>
      <c r="F34" s="390"/>
      <c r="G34" s="390"/>
      <c r="H34" s="390"/>
      <c r="I34" s="390"/>
      <c r="J34" s="390"/>
      <c r="K34" s="404"/>
    </row>
    <row r="35" spans="2:11" x14ac:dyDescent="0.25">
      <c r="B35" s="403"/>
      <c r="C35" s="390"/>
      <c r="D35" s="390"/>
      <c r="E35" s="390"/>
      <c r="F35" s="390"/>
      <c r="G35" s="390"/>
      <c r="H35" s="390"/>
      <c r="I35" s="390"/>
      <c r="J35" s="390"/>
      <c r="K35" s="404"/>
    </row>
    <row r="36" spans="2:11" x14ac:dyDescent="0.25">
      <c r="B36" s="403"/>
      <c r="C36" s="390"/>
      <c r="D36" s="390"/>
      <c r="E36" s="390"/>
      <c r="F36" s="390"/>
      <c r="G36" s="390"/>
      <c r="H36" s="390"/>
      <c r="I36" s="390"/>
      <c r="J36" s="390"/>
      <c r="K36" s="404"/>
    </row>
    <row r="37" spans="2:11" x14ac:dyDescent="0.25">
      <c r="B37" s="403"/>
      <c r="C37" s="390"/>
      <c r="D37" s="390"/>
      <c r="E37" s="390"/>
      <c r="F37" s="390"/>
      <c r="G37" s="390"/>
      <c r="H37" s="390"/>
      <c r="I37" s="390"/>
      <c r="J37" s="390"/>
      <c r="K37" s="404"/>
    </row>
    <row r="38" spans="2:11" x14ac:dyDescent="0.25">
      <c r="B38" s="403"/>
      <c r="C38" s="390"/>
      <c r="D38" s="390"/>
      <c r="E38" s="390"/>
      <c r="F38" s="390"/>
      <c r="G38" s="390"/>
      <c r="H38" s="390"/>
      <c r="I38" s="390"/>
      <c r="J38" s="390"/>
      <c r="K38" s="404"/>
    </row>
    <row r="39" spans="2:11" x14ac:dyDescent="0.25">
      <c r="B39" s="403"/>
      <c r="C39" s="390"/>
      <c r="D39" s="390"/>
      <c r="E39" s="390"/>
      <c r="F39" s="390"/>
      <c r="G39" s="390"/>
      <c r="H39" s="390"/>
      <c r="I39" s="390"/>
      <c r="J39" s="390"/>
      <c r="K39" s="404"/>
    </row>
    <row r="40" spans="2:11" x14ac:dyDescent="0.25">
      <c r="B40" s="403"/>
      <c r="C40" s="390"/>
      <c r="D40" s="390"/>
      <c r="E40" s="390"/>
      <c r="F40" s="390"/>
      <c r="G40" s="390"/>
      <c r="H40" s="390"/>
      <c r="I40" s="390"/>
      <c r="J40" s="390"/>
      <c r="K40" s="404"/>
    </row>
    <row r="41" spans="2:11" x14ac:dyDescent="0.25">
      <c r="B41" s="403"/>
      <c r="C41" s="390"/>
      <c r="D41" s="390"/>
      <c r="E41" s="390"/>
      <c r="F41" s="390"/>
      <c r="G41" s="390"/>
      <c r="H41" s="390"/>
      <c r="I41" s="390"/>
      <c r="J41" s="390"/>
      <c r="K41" s="404"/>
    </row>
    <row r="42" spans="2:11" x14ac:dyDescent="0.25">
      <c r="B42" s="403"/>
      <c r="C42" s="390"/>
      <c r="D42" s="390"/>
      <c r="E42" s="390"/>
      <c r="F42" s="390"/>
      <c r="G42" s="390"/>
      <c r="H42" s="390"/>
      <c r="I42" s="390"/>
      <c r="J42" s="390"/>
      <c r="K42" s="404"/>
    </row>
    <row r="43" spans="2:11" ht="15.75" thickBot="1" x14ac:dyDescent="0.3">
      <c r="B43" s="405"/>
      <c r="C43" s="406"/>
      <c r="D43" s="406"/>
      <c r="E43" s="406"/>
      <c r="F43" s="406"/>
      <c r="G43" s="406"/>
      <c r="H43" s="406"/>
      <c r="I43" s="406"/>
      <c r="J43" s="406"/>
      <c r="K43" s="407"/>
    </row>
  </sheetData>
  <pageMargins left="0.54" right="0.28000000000000003" top="0.48" bottom="0.35" header="0.3" footer="0.18"/>
  <pageSetup orientation="portrait" r:id="rId1"/>
  <headerFooter>
    <oddFooter>&amp;L&amp;D &amp;F&amp;R&amp;A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T52"/>
  <sheetViews>
    <sheetView zoomScale="90" zoomScaleNormal="90" workbookViewId="0">
      <selection activeCell="Z10" sqref="Z10"/>
    </sheetView>
  </sheetViews>
  <sheetFormatPr defaultRowHeight="15" x14ac:dyDescent="0.25"/>
  <cols>
    <col min="1" max="1" width="2.42578125" customWidth="1"/>
    <col min="2" max="2" width="5" style="7" customWidth="1"/>
    <col min="3" max="3" width="4.140625" customWidth="1"/>
    <col min="4" max="4" width="23" customWidth="1"/>
    <col min="5" max="5" width="0.85546875" customWidth="1"/>
    <col min="6" max="6" width="11.5703125" bestFit="1" customWidth="1"/>
    <col min="7" max="7" width="1.42578125" customWidth="1"/>
    <col min="8" max="8" width="11.5703125" bestFit="1" customWidth="1"/>
    <col min="9" max="9" width="0.85546875" customWidth="1"/>
    <col min="10" max="10" width="12.28515625" customWidth="1"/>
    <col min="11" max="11" width="1" customWidth="1"/>
    <col min="12" max="12" width="12.42578125" customWidth="1"/>
    <col min="13" max="13" width="0.85546875" customWidth="1"/>
    <col min="14" max="14" width="12.140625" bestFit="1" customWidth="1"/>
    <col min="15" max="15" width="0.5703125" customWidth="1"/>
    <col min="16" max="16" width="12" bestFit="1" customWidth="1"/>
    <col min="17" max="17" width="1.140625" customWidth="1"/>
  </cols>
  <sheetData>
    <row r="1" spans="1:20" x14ac:dyDescent="0.25">
      <c r="A1" s="3" t="str">
        <f>TOC!$A$1</f>
        <v>Hinsdale County School District RE-1</v>
      </c>
      <c r="B1" s="2"/>
      <c r="C1" s="1"/>
      <c r="D1" s="1"/>
      <c r="E1" s="1"/>
      <c r="F1" s="1"/>
      <c r="G1" s="1"/>
      <c r="H1" s="1"/>
      <c r="I1" s="1"/>
      <c r="J1" s="1"/>
      <c r="K1" s="1"/>
      <c r="L1" s="1"/>
      <c r="M1" s="1"/>
      <c r="N1" s="1"/>
      <c r="O1" s="1"/>
      <c r="P1" s="1"/>
      <c r="Q1" s="1"/>
    </row>
    <row r="2" spans="1:20" x14ac:dyDescent="0.25">
      <c r="A2" s="4" t="str">
        <f>'Fund Smts'!A2</f>
        <v>Adopted  Budget</v>
      </c>
      <c r="B2" s="2"/>
      <c r="C2" s="1"/>
      <c r="D2" s="1"/>
      <c r="E2" s="1"/>
      <c r="F2" s="1"/>
      <c r="G2" s="1"/>
      <c r="H2" s="1"/>
      <c r="I2" s="1"/>
      <c r="J2" s="1"/>
      <c r="K2" s="1"/>
      <c r="L2" s="1"/>
      <c r="M2" s="1"/>
      <c r="N2" s="1"/>
      <c r="O2" s="1"/>
      <c r="P2" s="1"/>
      <c r="Q2" s="1"/>
    </row>
    <row r="3" spans="1:20" x14ac:dyDescent="0.25">
      <c r="A3" s="4" t="s">
        <v>41</v>
      </c>
      <c r="B3" s="2"/>
      <c r="C3" s="1"/>
      <c r="D3" s="1"/>
      <c r="E3" s="1"/>
      <c r="F3" s="1"/>
      <c r="G3" s="1"/>
      <c r="H3" s="1"/>
      <c r="I3" s="1"/>
      <c r="J3" s="1"/>
      <c r="K3" s="1"/>
      <c r="L3" s="1"/>
      <c r="M3" s="1"/>
      <c r="N3" s="1"/>
      <c r="O3" s="1"/>
      <c r="P3" s="1"/>
      <c r="Q3" s="1"/>
    </row>
    <row r="4" spans="1:20" x14ac:dyDescent="0.25">
      <c r="A4" s="4" t="str">
        <f>'Fund Smts'!A4</f>
        <v>FY 2023/24</v>
      </c>
      <c r="B4" s="2"/>
      <c r="C4" s="1"/>
      <c r="D4" s="1"/>
      <c r="E4" s="1"/>
      <c r="F4" s="1"/>
      <c r="G4" s="1"/>
      <c r="H4" s="1"/>
      <c r="I4" s="1"/>
      <c r="J4" s="1"/>
      <c r="K4" s="1"/>
      <c r="L4" s="1"/>
      <c r="M4" s="1"/>
      <c r="N4" s="1"/>
      <c r="O4" s="1"/>
      <c r="P4" s="1"/>
      <c r="Q4" s="1"/>
    </row>
    <row r="5" spans="1:20" ht="4.5" customHeight="1" thickBot="1" x14ac:dyDescent="0.3"/>
    <row r="6" spans="1:20" x14ac:dyDescent="0.25">
      <c r="F6" s="28" t="s">
        <v>78</v>
      </c>
      <c r="G6" s="29"/>
      <c r="H6" s="29" t="s">
        <v>78</v>
      </c>
      <c r="I6" s="29"/>
      <c r="J6" s="30" t="s">
        <v>78</v>
      </c>
      <c r="K6" s="5"/>
      <c r="L6" s="28" t="s">
        <v>214</v>
      </c>
      <c r="M6" s="29"/>
      <c r="N6" s="29"/>
      <c r="O6" s="29"/>
      <c r="P6" s="30" t="s">
        <v>875</v>
      </c>
      <c r="Q6" s="5"/>
    </row>
    <row r="7" spans="1:20" ht="15.75" thickBot="1" x14ac:dyDescent="0.3">
      <c r="F7" s="31" t="s">
        <v>79</v>
      </c>
      <c r="G7" s="32"/>
      <c r="H7" s="33" t="s">
        <v>80</v>
      </c>
      <c r="I7" s="33"/>
      <c r="J7" s="34" t="s">
        <v>212</v>
      </c>
      <c r="K7" s="5"/>
      <c r="L7" s="31" t="s">
        <v>213</v>
      </c>
      <c r="M7" s="33"/>
      <c r="N7" s="33" t="s">
        <v>81</v>
      </c>
      <c r="O7" s="33"/>
      <c r="P7" s="34" t="s">
        <v>672</v>
      </c>
      <c r="Q7" s="5"/>
    </row>
    <row r="8" spans="1:20" ht="3.75" customHeight="1" x14ac:dyDescent="0.25">
      <c r="F8" s="11"/>
      <c r="G8" s="7"/>
      <c r="H8" s="8"/>
      <c r="I8" s="8"/>
      <c r="J8" s="12"/>
      <c r="K8" s="5"/>
      <c r="L8" s="17"/>
      <c r="M8" s="8"/>
      <c r="N8" s="8"/>
      <c r="O8" s="8"/>
      <c r="P8" s="12"/>
      <c r="Q8" s="5"/>
    </row>
    <row r="9" spans="1:20" x14ac:dyDescent="0.25">
      <c r="B9" s="7" t="s">
        <v>82</v>
      </c>
      <c r="F9" s="18"/>
      <c r="G9" s="19"/>
      <c r="H9" s="20"/>
      <c r="I9" s="20"/>
      <c r="J9" s="21"/>
      <c r="K9" s="22"/>
      <c r="L9" s="23"/>
      <c r="M9" s="20"/>
      <c r="N9" s="20"/>
      <c r="O9" s="20"/>
      <c r="P9" s="21"/>
      <c r="Q9" s="5"/>
    </row>
    <row r="10" spans="1:20" x14ac:dyDescent="0.25">
      <c r="C10" t="s">
        <v>108</v>
      </c>
      <c r="F10" s="316">
        <v>104472</v>
      </c>
      <c r="G10" s="27"/>
      <c r="H10" s="27">
        <v>245000</v>
      </c>
      <c r="I10" s="27"/>
      <c r="J10" s="317">
        <v>112316</v>
      </c>
      <c r="K10" s="27"/>
      <c r="L10" s="316">
        <v>69458</v>
      </c>
      <c r="M10" s="27"/>
      <c r="N10" s="27">
        <f t="shared" ref="N10:N11" si="0">P10-L10</f>
        <v>0</v>
      </c>
      <c r="O10" s="27"/>
      <c r="P10" s="317">
        <v>69458</v>
      </c>
      <c r="Q10" s="5"/>
      <c r="T10" t="s">
        <v>808</v>
      </c>
    </row>
    <row r="11" spans="1:20" x14ac:dyDescent="0.25">
      <c r="C11" t="s">
        <v>718</v>
      </c>
      <c r="F11" s="316">
        <v>1429000</v>
      </c>
      <c r="G11" s="27"/>
      <c r="H11" s="27">
        <v>1407894</v>
      </c>
      <c r="I11" s="27"/>
      <c r="J11" s="317">
        <v>1644307</v>
      </c>
      <c r="K11" s="27"/>
      <c r="L11" s="316">
        <v>1263285</v>
      </c>
      <c r="M11" s="27"/>
      <c r="N11" s="27">
        <f t="shared" si="0"/>
        <v>117581</v>
      </c>
      <c r="O11" s="27"/>
      <c r="P11" s="317">
        <v>1380866</v>
      </c>
      <c r="Q11" s="5"/>
      <c r="T11" t="s">
        <v>808</v>
      </c>
    </row>
    <row r="12" spans="1:20" x14ac:dyDescent="0.25">
      <c r="B12" s="7" t="s">
        <v>84</v>
      </c>
      <c r="F12" s="318">
        <f>SUM(F10:F11)</f>
        <v>1533472</v>
      </c>
      <c r="G12" s="319"/>
      <c r="H12" s="320">
        <f>SUM(H10:H11)</f>
        <v>1652894</v>
      </c>
      <c r="I12" s="319"/>
      <c r="J12" s="321">
        <f>SUM(J10:J11)</f>
        <v>1756623</v>
      </c>
      <c r="K12" s="27"/>
      <c r="L12" s="318">
        <f>SUM(L10:L11)</f>
        <v>1332743</v>
      </c>
      <c r="M12" s="322"/>
      <c r="N12" s="320">
        <f>SUM(N10:N11)</f>
        <v>117581</v>
      </c>
      <c r="O12" s="322"/>
      <c r="P12" s="321">
        <f>SUM(P10:P11)</f>
        <v>1450324</v>
      </c>
      <c r="Q12" s="5"/>
    </row>
    <row r="13" spans="1:20" x14ac:dyDescent="0.25">
      <c r="F13" s="323"/>
      <c r="G13" s="322"/>
      <c r="H13" s="322"/>
      <c r="I13" s="322"/>
      <c r="J13" s="324"/>
      <c r="K13" s="27"/>
      <c r="L13" s="323"/>
      <c r="M13" s="322"/>
      <c r="N13" s="322"/>
      <c r="O13" s="322"/>
      <c r="P13" s="324"/>
      <c r="Q13" s="5"/>
    </row>
    <row r="14" spans="1:20" x14ac:dyDescent="0.25">
      <c r="B14" s="7" t="s">
        <v>85</v>
      </c>
      <c r="F14" s="316"/>
      <c r="G14" s="27"/>
      <c r="H14" s="27"/>
      <c r="I14" s="27"/>
      <c r="J14" s="317"/>
      <c r="K14" s="27"/>
      <c r="L14" s="316"/>
      <c r="M14" s="27"/>
      <c r="N14" s="27"/>
      <c r="O14" s="27"/>
      <c r="P14" s="317"/>
    </row>
    <row r="15" spans="1:20" x14ac:dyDescent="0.25">
      <c r="C15" t="s">
        <v>86</v>
      </c>
      <c r="F15" s="316">
        <f>'GF Rev Detail'!F21</f>
        <v>1038266.58</v>
      </c>
      <c r="G15" s="27"/>
      <c r="H15" s="27">
        <f>'GF Rev Detail'!H21</f>
        <v>1080041</v>
      </c>
      <c r="I15" s="27"/>
      <c r="J15" s="317">
        <f>'GF Rev Detail'!J21</f>
        <v>1210281</v>
      </c>
      <c r="K15" s="27"/>
      <c r="L15" s="316">
        <f>'GF Rev Detail'!L21</f>
        <v>1226479</v>
      </c>
      <c r="M15" s="27"/>
      <c r="N15" s="27">
        <f t="shared" ref="N15:N19" si="1">P15-L15</f>
        <v>74734</v>
      </c>
      <c r="O15" s="27"/>
      <c r="P15" s="317">
        <f>'GF Rev Detail'!P21</f>
        <v>1301213</v>
      </c>
    </row>
    <row r="16" spans="1:20" x14ac:dyDescent="0.25">
      <c r="C16" t="s">
        <v>87</v>
      </c>
      <c r="F16" s="316">
        <f>'GF Rev Detail'!F26</f>
        <v>133910.44</v>
      </c>
      <c r="G16" s="27"/>
      <c r="H16" s="27">
        <f>'GF Rev Detail'!H26</f>
        <v>126705</v>
      </c>
      <c r="I16" s="27"/>
      <c r="J16" s="317">
        <f>'GF Rev Detail'!J26</f>
        <v>138632</v>
      </c>
      <c r="K16" s="27"/>
      <c r="L16" s="316">
        <f>'GF Rev Detail'!L26</f>
        <v>175431</v>
      </c>
      <c r="M16" s="27"/>
      <c r="N16" s="27">
        <f t="shared" si="1"/>
        <v>-36116</v>
      </c>
      <c r="O16" s="27"/>
      <c r="P16" s="317">
        <f>'GF Rev Detail'!P26</f>
        <v>139315</v>
      </c>
    </row>
    <row r="17" spans="2:20" ht="15.75" x14ac:dyDescent="0.25">
      <c r="C17" t="s">
        <v>88</v>
      </c>
      <c r="F17" s="316">
        <f>'GF Rev Detail'!F50</f>
        <v>650471</v>
      </c>
      <c r="G17" s="27"/>
      <c r="H17" s="27">
        <f>'GF Rev Detail'!H50</f>
        <v>546685</v>
      </c>
      <c r="I17" s="27"/>
      <c r="J17" s="317">
        <f>'GF Rev Detail'!J50</f>
        <v>452729</v>
      </c>
      <c r="K17" s="27"/>
      <c r="L17" s="316">
        <f>'GF Rev Detail'!L50</f>
        <v>549016</v>
      </c>
      <c r="M17" s="27"/>
      <c r="N17" s="27">
        <f t="shared" si="1"/>
        <v>7487</v>
      </c>
      <c r="O17" s="27"/>
      <c r="P17" s="317">
        <f>'GF Rev Detail'!P50</f>
        <v>556503</v>
      </c>
      <c r="T17" s="216" t="s">
        <v>663</v>
      </c>
    </row>
    <row r="18" spans="2:20" x14ac:dyDescent="0.25">
      <c r="C18" t="s">
        <v>89</v>
      </c>
      <c r="F18" s="316">
        <f>'GF Rev Detail'!F56</f>
        <v>72655</v>
      </c>
      <c r="G18" s="27"/>
      <c r="H18" s="27">
        <f>'GF Rev Detail'!H56</f>
        <v>306396</v>
      </c>
      <c r="I18" s="27"/>
      <c r="J18" s="317">
        <f>'GF Rev Detail'!J56</f>
        <v>130101</v>
      </c>
      <c r="K18" s="27"/>
      <c r="L18" s="316">
        <f>'GF Rev Detail'!L56</f>
        <v>107069</v>
      </c>
      <c r="M18" s="27"/>
      <c r="N18" s="27">
        <f t="shared" si="1"/>
        <v>21197</v>
      </c>
      <c r="O18" s="27"/>
      <c r="P18" s="317">
        <f>'GF Rev Detail'!P56</f>
        <v>128266</v>
      </c>
    </row>
    <row r="19" spans="2:20" x14ac:dyDescent="0.25">
      <c r="C19" t="s">
        <v>812</v>
      </c>
      <c r="F19" s="325">
        <f>'GF Rev Detail'!F66</f>
        <v>-28466</v>
      </c>
      <c r="G19" s="27"/>
      <c r="H19" s="326">
        <f>'GF Rev Detail'!H66</f>
        <v>-191267</v>
      </c>
      <c r="I19" s="27"/>
      <c r="J19" s="327">
        <f>'GF Rev Detail'!J66</f>
        <v>-58898</v>
      </c>
      <c r="K19" s="27"/>
      <c r="L19" s="325">
        <f>'GF Rev Detail'!L66</f>
        <v>-48000</v>
      </c>
      <c r="M19" s="27"/>
      <c r="N19" s="326">
        <f t="shared" si="1"/>
        <v>-4000</v>
      </c>
      <c r="O19" s="27"/>
      <c r="P19" s="327">
        <f>'GF Rev Detail'!P66</f>
        <v>-52000</v>
      </c>
    </row>
    <row r="20" spans="2:20" x14ac:dyDescent="0.25">
      <c r="B20" s="7" t="s">
        <v>90</v>
      </c>
      <c r="F20" s="318">
        <f>SUM(F14:F19)</f>
        <v>1866837.02</v>
      </c>
      <c r="G20" s="27"/>
      <c r="H20" s="320">
        <f>SUM(H14:H19)</f>
        <v>1868560</v>
      </c>
      <c r="I20" s="27"/>
      <c r="J20" s="321">
        <f>SUM(J15:J19)</f>
        <v>1872845</v>
      </c>
      <c r="K20" s="27"/>
      <c r="L20" s="318">
        <f>SUM(L14:L19)</f>
        <v>2009995</v>
      </c>
      <c r="M20" s="27"/>
      <c r="N20" s="320">
        <f>SUM(N14:N19)</f>
        <v>63302</v>
      </c>
      <c r="O20" s="27"/>
      <c r="P20" s="321">
        <f>SUM(P14:P19)</f>
        <v>2073297</v>
      </c>
    </row>
    <row r="21" spans="2:20" x14ac:dyDescent="0.25">
      <c r="F21" s="316"/>
      <c r="G21" s="27"/>
      <c r="H21" s="27"/>
      <c r="I21" s="27"/>
      <c r="J21" s="317"/>
      <c r="K21" s="27"/>
      <c r="L21" s="316"/>
      <c r="M21" s="27"/>
      <c r="N21" s="27"/>
      <c r="O21" s="27"/>
      <c r="P21" s="317"/>
    </row>
    <row r="22" spans="2:20" x14ac:dyDescent="0.25">
      <c r="B22" s="7" t="s">
        <v>91</v>
      </c>
      <c r="F22" s="325">
        <f>F12+F20</f>
        <v>3400309.02</v>
      </c>
      <c r="G22" s="27"/>
      <c r="H22" s="326">
        <f>H12+H20</f>
        <v>3521454</v>
      </c>
      <c r="I22" s="27"/>
      <c r="J22" s="327">
        <f>J12+J20</f>
        <v>3629468</v>
      </c>
      <c r="K22" s="27"/>
      <c r="L22" s="325">
        <f>L12+L20</f>
        <v>3342738</v>
      </c>
      <c r="M22" s="27"/>
      <c r="N22" s="326">
        <f>N12+N20</f>
        <v>180883</v>
      </c>
      <c r="O22" s="27"/>
      <c r="P22" s="327">
        <f>P12+P20</f>
        <v>3523621</v>
      </c>
    </row>
    <row r="23" spans="2:20" x14ac:dyDescent="0.25">
      <c r="F23" s="316"/>
      <c r="G23" s="27"/>
      <c r="H23" s="320"/>
      <c r="I23" s="27"/>
      <c r="J23" s="321"/>
      <c r="K23" s="27"/>
      <c r="L23" s="316"/>
      <c r="M23" s="27"/>
      <c r="N23" s="320"/>
      <c r="O23" s="27"/>
      <c r="P23" s="321"/>
    </row>
    <row r="24" spans="2:20" x14ac:dyDescent="0.25">
      <c r="B24" s="7" t="s">
        <v>92</v>
      </c>
      <c r="F24" s="316"/>
      <c r="G24" s="27"/>
      <c r="H24" s="27"/>
      <c r="I24" s="27"/>
      <c r="J24" s="317"/>
      <c r="K24" s="27"/>
      <c r="L24" s="316"/>
      <c r="M24" s="27"/>
      <c r="N24" s="27"/>
      <c r="O24" s="27"/>
      <c r="P24" s="317"/>
    </row>
    <row r="25" spans="2:20" x14ac:dyDescent="0.25">
      <c r="C25" t="s">
        <v>93</v>
      </c>
      <c r="F25" s="316">
        <f>'GF Exp Summary'!F19+'GF Exp Summary'!F31+'GF Exp Summary'!F43+'GF Exp Summary'!F55</f>
        <v>1043892.56</v>
      </c>
      <c r="G25" s="27"/>
      <c r="H25" s="27">
        <f>'GF Exp Summary'!H19+'GF Exp Summary'!H31+'GF Exp Summary'!H43+'GF Exp Summary'!H55</f>
        <v>1049973.8</v>
      </c>
      <c r="I25" s="27"/>
      <c r="J25" s="317">
        <f>'GF Exp Summary'!J19+'GF Exp Summary'!J31+'GF Exp Summary'!J43+'GF Exp Summary'!J55</f>
        <v>1054573.3500000001</v>
      </c>
      <c r="K25" s="27"/>
      <c r="L25" s="316">
        <f>'GF Exp Summary'!L19+'GF Exp Summary'!L31+'GF Exp Summary'!L43+'GF Exp Summary'!L55</f>
        <v>1044432</v>
      </c>
      <c r="M25" s="27"/>
      <c r="N25" s="27">
        <f t="shared" ref="N25:N34" si="2">P25-L25</f>
        <v>21702</v>
      </c>
      <c r="O25" s="27"/>
      <c r="P25" s="317">
        <f>'GF Exp Summary'!P19+'GF Exp Summary'!P31+'GF Exp Summary'!P43+'GF Exp Summary'!P55</f>
        <v>1066134</v>
      </c>
    </row>
    <row r="26" spans="2:20" x14ac:dyDescent="0.25">
      <c r="C26" t="s">
        <v>94</v>
      </c>
      <c r="F26" s="316">
        <f>'GF Exp Summary'!F67</f>
        <v>66509.149999999994</v>
      </c>
      <c r="G26" s="27"/>
      <c r="H26" s="27">
        <f>'GF Exp Summary'!H67</f>
        <v>50787.16</v>
      </c>
      <c r="I26" s="27"/>
      <c r="J26" s="317">
        <f>'GF Exp Summary'!J67</f>
        <v>66068.319999999992</v>
      </c>
      <c r="K26" s="27"/>
      <c r="L26" s="316">
        <f>'GF Exp Summary'!L67</f>
        <v>91517</v>
      </c>
      <c r="M26" s="27"/>
      <c r="N26" s="27">
        <f t="shared" si="2"/>
        <v>24425</v>
      </c>
      <c r="O26" s="27"/>
      <c r="P26" s="317">
        <f>'GF Exp Summary'!P67</f>
        <v>115942</v>
      </c>
    </row>
    <row r="27" spans="2:20" x14ac:dyDescent="0.25">
      <c r="C27" t="s">
        <v>95</v>
      </c>
      <c r="F27" s="316">
        <f>'GF Exp Summary'!F79</f>
        <v>126637.46</v>
      </c>
      <c r="G27" s="27"/>
      <c r="H27" s="27">
        <f>'GF Exp Summary'!H79</f>
        <v>124674.09999999999</v>
      </c>
      <c r="I27" s="27"/>
      <c r="J27" s="317">
        <f>'GF Exp Summary'!J79</f>
        <v>140449.29999999999</v>
      </c>
      <c r="K27" s="27"/>
      <c r="L27" s="316">
        <f>'GF Exp Summary'!L79</f>
        <v>114571</v>
      </c>
      <c r="M27" s="27"/>
      <c r="N27" s="27">
        <f t="shared" si="2"/>
        <v>17616</v>
      </c>
      <c r="O27" s="27"/>
      <c r="P27" s="317">
        <f>'GF Exp Summary'!P79</f>
        <v>132187</v>
      </c>
    </row>
    <row r="28" spans="2:20" ht="15.75" x14ac:dyDescent="0.25">
      <c r="C28" t="s">
        <v>96</v>
      </c>
      <c r="F28" s="316">
        <f>'GF Exp Summary'!F91</f>
        <v>91028.53</v>
      </c>
      <c r="G28" s="27"/>
      <c r="H28" s="27">
        <f>'GF Exp Summary'!H91</f>
        <v>66088.5</v>
      </c>
      <c r="I28" s="27"/>
      <c r="J28" s="317">
        <f>'GF Exp Summary'!J91</f>
        <v>81917.48</v>
      </c>
      <c r="K28" s="27"/>
      <c r="L28" s="316">
        <f>'GF Exp Summary'!L91</f>
        <v>82367</v>
      </c>
      <c r="M28" s="27"/>
      <c r="N28" s="27">
        <f t="shared" si="2"/>
        <v>992</v>
      </c>
      <c r="O28" s="27"/>
      <c r="P28" s="317">
        <f>'GF Exp Summary'!P91</f>
        <v>83359</v>
      </c>
      <c r="T28" s="216" t="s">
        <v>663</v>
      </c>
    </row>
    <row r="29" spans="2:20" x14ac:dyDescent="0.25">
      <c r="C29" t="s">
        <v>97</v>
      </c>
      <c r="F29" s="316">
        <f>'GF Exp Summary'!F103</f>
        <v>136482.99000000002</v>
      </c>
      <c r="G29" s="27"/>
      <c r="H29" s="27">
        <f>'GF Exp Summary'!H103</f>
        <v>143333.60999999999</v>
      </c>
      <c r="I29" s="27"/>
      <c r="J29" s="317">
        <f>'GF Exp Summary'!J103</f>
        <v>138228.35999999999</v>
      </c>
      <c r="K29" s="27"/>
      <c r="L29" s="316">
        <f>'GF Exp Summary'!L103</f>
        <v>147971</v>
      </c>
      <c r="M29" s="27"/>
      <c r="N29" s="27">
        <f t="shared" si="2"/>
        <v>5961</v>
      </c>
      <c r="O29" s="27"/>
      <c r="P29" s="317">
        <f>'GF Exp Summary'!P103</f>
        <v>153932</v>
      </c>
    </row>
    <row r="30" spans="2:20" x14ac:dyDescent="0.25">
      <c r="C30" t="s">
        <v>98</v>
      </c>
      <c r="F30" s="316">
        <f>'GF Exp Summary'!F115</f>
        <v>66737.08</v>
      </c>
      <c r="G30" s="27"/>
      <c r="H30" s="27">
        <f>'GF Exp Summary'!H115</f>
        <v>73620.039999999994</v>
      </c>
      <c r="I30" s="27"/>
      <c r="J30" s="317">
        <f>'GF Exp Summary'!J115</f>
        <v>76845.66</v>
      </c>
      <c r="K30" s="27"/>
      <c r="L30" s="316">
        <f>'GF Exp Summary'!L115</f>
        <v>106278</v>
      </c>
      <c r="M30" s="27"/>
      <c r="N30" s="27">
        <f t="shared" si="2"/>
        <v>3747</v>
      </c>
      <c r="O30" s="27"/>
      <c r="P30" s="317">
        <f>'GF Exp Summary'!P115</f>
        <v>110025</v>
      </c>
    </row>
    <row r="31" spans="2:20" x14ac:dyDescent="0.25">
      <c r="C31" t="s">
        <v>99</v>
      </c>
      <c r="F31" s="316">
        <f>'GF Exp Summary'!F127</f>
        <v>120323.35</v>
      </c>
      <c r="G31" s="27"/>
      <c r="H31" s="27">
        <f>'GF Exp Summary'!H127</f>
        <v>218964.56</v>
      </c>
      <c r="I31" s="27"/>
      <c r="J31" s="317">
        <f>'GF Exp Summary'!J127</f>
        <v>635256</v>
      </c>
      <c r="K31" s="27"/>
      <c r="L31" s="316">
        <f>'GF Exp Summary'!L127</f>
        <v>281228</v>
      </c>
      <c r="M31" s="27"/>
      <c r="N31" s="27">
        <f t="shared" si="2"/>
        <v>24979</v>
      </c>
      <c r="O31" s="27"/>
      <c r="P31" s="317">
        <f>'GF Exp Summary'!P127</f>
        <v>306207</v>
      </c>
    </row>
    <row r="32" spans="2:20" x14ac:dyDescent="0.25">
      <c r="C32" t="s">
        <v>100</v>
      </c>
      <c r="F32" s="316">
        <f>'GF Exp Summary'!F139</f>
        <v>65206.520000000004</v>
      </c>
      <c r="G32" s="27"/>
      <c r="H32" s="27">
        <f>'GF Exp Summary'!H139</f>
        <v>29590.14</v>
      </c>
      <c r="I32" s="27"/>
      <c r="J32" s="317">
        <f>'GF Exp Summary'!J139</f>
        <v>82329</v>
      </c>
      <c r="K32" s="27"/>
      <c r="L32" s="316">
        <f>'GF Exp Summary'!L139</f>
        <v>74507</v>
      </c>
      <c r="M32" s="27"/>
      <c r="N32" s="27">
        <f t="shared" si="2"/>
        <v>-2104</v>
      </c>
      <c r="O32" s="27"/>
      <c r="P32" s="317">
        <f>'GF Exp Summary'!P139</f>
        <v>72403</v>
      </c>
    </row>
    <row r="33" spans="2:16" x14ac:dyDescent="0.25">
      <c r="C33" t="s">
        <v>101</v>
      </c>
      <c r="F33" s="316">
        <f>'GF Exp Summary'!F151</f>
        <v>11872</v>
      </c>
      <c r="G33" s="27"/>
      <c r="H33" s="27">
        <f>'GF Exp Summary'!H151</f>
        <v>2828</v>
      </c>
      <c r="I33" s="27"/>
      <c r="J33" s="317">
        <f>'GF Exp Summary'!J151</f>
        <v>17882</v>
      </c>
      <c r="K33" s="27"/>
      <c r="L33" s="316">
        <f>'GF Exp Summary'!L151</f>
        <v>12640</v>
      </c>
      <c r="M33" s="27"/>
      <c r="N33" s="27">
        <f t="shared" si="2"/>
        <v>110</v>
      </c>
      <c r="O33" s="27"/>
      <c r="P33" s="317">
        <f>'GF Exp Summary'!P151</f>
        <v>12750</v>
      </c>
    </row>
    <row r="34" spans="2:16" x14ac:dyDescent="0.25">
      <c r="C34" t="s">
        <v>102</v>
      </c>
      <c r="F34" s="325">
        <f>'GF Exp Summary'!F163+'GF Exp Summary'!F175</f>
        <v>18725</v>
      </c>
      <c r="G34" s="27"/>
      <c r="H34" s="326">
        <f>'GF Exp Summary'!H163+'GF Exp Summary'!H175</f>
        <v>4971</v>
      </c>
      <c r="I34" s="27"/>
      <c r="J34" s="327">
        <f>'GF Exp Summary'!J163+'GF Exp Summary'!J175</f>
        <v>3176</v>
      </c>
      <c r="K34" s="27"/>
      <c r="L34" s="325">
        <f>'GF Exp Summary'!L175+'GF Exp Summary'!L163</f>
        <v>7855</v>
      </c>
      <c r="M34" s="27"/>
      <c r="N34" s="326">
        <f t="shared" si="2"/>
        <v>1945</v>
      </c>
      <c r="O34" s="27"/>
      <c r="P34" s="327">
        <f>'GF Exp Summary'!P163+'GF Exp Summary'!P175</f>
        <v>9800</v>
      </c>
    </row>
    <row r="35" spans="2:16" x14ac:dyDescent="0.25">
      <c r="B35" s="7" t="s">
        <v>103</v>
      </c>
      <c r="F35" s="318">
        <f>SUM(F24:F34)</f>
        <v>1747414.6400000001</v>
      </c>
      <c r="G35" s="319"/>
      <c r="H35" s="320">
        <f>SUM(H24:H34)</f>
        <v>1764830.91</v>
      </c>
      <c r="I35" s="319"/>
      <c r="J35" s="321">
        <f>SUM(J24:J34)</f>
        <v>2296725.4699999997</v>
      </c>
      <c r="K35" s="27"/>
      <c r="L35" s="318">
        <f>SUM(L24:L34)</f>
        <v>1963366</v>
      </c>
      <c r="M35" s="322"/>
      <c r="N35" s="320">
        <f>SUM(N24:N34)</f>
        <v>99373</v>
      </c>
      <c r="O35" s="322"/>
      <c r="P35" s="321">
        <f>SUM(P24:P34)</f>
        <v>2062739</v>
      </c>
    </row>
    <row r="36" spans="2:16" x14ac:dyDescent="0.25">
      <c r="F36" s="316"/>
      <c r="G36" s="27"/>
      <c r="H36" s="27"/>
      <c r="I36" s="27"/>
      <c r="J36" s="317"/>
      <c r="K36" s="27"/>
      <c r="L36" s="316"/>
      <c r="M36" s="27"/>
      <c r="N36" s="27"/>
      <c r="O36" s="27"/>
      <c r="P36" s="317"/>
    </row>
    <row r="37" spans="2:16" x14ac:dyDescent="0.25">
      <c r="B37" s="7" t="s">
        <v>104</v>
      </c>
      <c r="F37" s="316"/>
      <c r="G37" s="27"/>
      <c r="H37" s="27"/>
      <c r="I37" s="27"/>
      <c r="J37" s="317"/>
      <c r="K37" s="27"/>
      <c r="L37" s="316"/>
      <c r="M37" s="27"/>
      <c r="N37" s="27"/>
      <c r="O37" s="27"/>
      <c r="P37" s="317"/>
    </row>
    <row r="38" spans="2:16" x14ac:dyDescent="0.25">
      <c r="C38" t="s">
        <v>105</v>
      </c>
      <c r="F38" s="325"/>
      <c r="G38" s="27"/>
      <c r="H38" s="326"/>
      <c r="I38" s="27"/>
      <c r="J38" s="327"/>
      <c r="K38" s="27"/>
      <c r="L38" s="325"/>
      <c r="M38" s="27"/>
      <c r="N38" s="326">
        <f t="shared" ref="N38" si="3">P38-L38</f>
        <v>0</v>
      </c>
      <c r="O38" s="27"/>
      <c r="P38" s="327"/>
    </row>
    <row r="39" spans="2:16" x14ac:dyDescent="0.25">
      <c r="B39" s="7" t="s">
        <v>106</v>
      </c>
      <c r="F39" s="318">
        <f>SUM(F37:F38)</f>
        <v>0</v>
      </c>
      <c r="G39" s="319"/>
      <c r="H39" s="320">
        <f>SUM(H37:H38)</f>
        <v>0</v>
      </c>
      <c r="I39" s="319"/>
      <c r="J39" s="321">
        <f>SUM(J37:J38)</f>
        <v>0</v>
      </c>
      <c r="K39" s="27"/>
      <c r="L39" s="318">
        <f>SUM(L37:L38)</f>
        <v>0</v>
      </c>
      <c r="M39" s="322"/>
      <c r="N39" s="320">
        <f>SUM(N37:N38)</f>
        <v>0</v>
      </c>
      <c r="O39" s="322"/>
      <c r="P39" s="321">
        <f>P38</f>
        <v>0</v>
      </c>
    </row>
    <row r="40" spans="2:16" ht="5.25" customHeight="1" x14ac:dyDescent="0.25">
      <c r="F40" s="316"/>
      <c r="G40" s="27"/>
      <c r="H40" s="27"/>
      <c r="I40" s="27"/>
      <c r="J40" s="317"/>
      <c r="K40" s="27"/>
      <c r="L40" s="316"/>
      <c r="M40" s="27"/>
      <c r="N40" s="27"/>
      <c r="O40" s="27"/>
      <c r="P40" s="317"/>
    </row>
    <row r="41" spans="2:16" x14ac:dyDescent="0.25">
      <c r="F41" s="316"/>
      <c r="G41" s="27"/>
      <c r="H41" s="27"/>
      <c r="I41" s="27"/>
      <c r="J41" s="317"/>
      <c r="K41" s="27"/>
      <c r="L41" s="316"/>
      <c r="M41" s="27"/>
      <c r="N41" s="27"/>
      <c r="O41" s="27"/>
      <c r="P41" s="317"/>
    </row>
    <row r="42" spans="2:16" ht="15.75" thickBot="1" x14ac:dyDescent="0.3">
      <c r="D42" s="112" t="s">
        <v>717</v>
      </c>
      <c r="F42" s="328">
        <f>+F20-F35-F39</f>
        <v>119422.37999999989</v>
      </c>
      <c r="G42" s="329"/>
      <c r="H42" s="329">
        <f>+H20-H35-H39</f>
        <v>103729.09000000008</v>
      </c>
      <c r="I42" s="329"/>
      <c r="J42" s="330">
        <f>+J20-J35-J39</f>
        <v>-423880.46999999974</v>
      </c>
      <c r="K42" s="331"/>
      <c r="L42" s="328">
        <f>+L20-L35-L39</f>
        <v>46629</v>
      </c>
      <c r="M42" s="329"/>
      <c r="N42" s="329">
        <f>+N20-N35-N39</f>
        <v>-36071</v>
      </c>
      <c r="O42" s="329"/>
      <c r="P42" s="330">
        <f>+P20-P35-P39</f>
        <v>10558</v>
      </c>
    </row>
    <row r="43" spans="2:16" ht="12" customHeight="1" thickTop="1" x14ac:dyDescent="0.25">
      <c r="F43" s="316"/>
      <c r="G43" s="27"/>
      <c r="H43" s="27"/>
      <c r="I43" s="27"/>
      <c r="J43" s="317"/>
      <c r="K43" s="27"/>
      <c r="L43" s="316"/>
      <c r="M43" s="27"/>
      <c r="N43" s="27"/>
      <c r="O43" s="27"/>
      <c r="P43" s="317"/>
    </row>
    <row r="44" spans="2:16" x14ac:dyDescent="0.25">
      <c r="B44" s="7" t="s">
        <v>107</v>
      </c>
      <c r="F44" s="316"/>
      <c r="G44" s="27"/>
      <c r="H44" s="27"/>
      <c r="I44" s="27"/>
      <c r="J44" s="317"/>
      <c r="K44" s="27"/>
      <c r="L44" s="316"/>
      <c r="M44" s="27"/>
      <c r="N44" s="27"/>
      <c r="O44" s="27"/>
      <c r="P44" s="317"/>
    </row>
    <row r="45" spans="2:16" x14ac:dyDescent="0.25">
      <c r="C45" t="s">
        <v>108</v>
      </c>
      <c r="F45" s="316">
        <f>+F10</f>
        <v>104472</v>
      </c>
      <c r="G45" s="27"/>
      <c r="H45" s="27">
        <f>+H10</f>
        <v>245000</v>
      </c>
      <c r="I45" s="27"/>
      <c r="J45" s="317">
        <f>+J10</f>
        <v>112316</v>
      </c>
      <c r="K45" s="27"/>
      <c r="L45" s="316">
        <f>+L10</f>
        <v>69458</v>
      </c>
      <c r="M45" s="27"/>
      <c r="N45" s="27">
        <f t="shared" ref="N45" si="4">P45-L45</f>
        <v>0</v>
      </c>
      <c r="O45" s="27"/>
      <c r="P45" s="317">
        <f>+P10</f>
        <v>69458</v>
      </c>
    </row>
    <row r="46" spans="2:16" x14ac:dyDescent="0.25">
      <c r="C46" t="s">
        <v>718</v>
      </c>
      <c r="F46" s="325">
        <f>F12+F42-F45</f>
        <v>1548422.38</v>
      </c>
      <c r="G46" s="27"/>
      <c r="H46" s="326">
        <f>H12+H42-H45</f>
        <v>1511623.09</v>
      </c>
      <c r="I46" s="27"/>
      <c r="J46" s="327">
        <f>J12+J42-J45</f>
        <v>1220426.5300000003</v>
      </c>
      <c r="K46" s="27"/>
      <c r="L46" s="325">
        <f>L12+L42-L45</f>
        <v>1309914</v>
      </c>
      <c r="M46" s="27"/>
      <c r="N46" s="326">
        <f>N12+N42-N45</f>
        <v>81510</v>
      </c>
      <c r="O46" s="27"/>
      <c r="P46" s="327">
        <f>P12+P42-P45</f>
        <v>1391424</v>
      </c>
    </row>
    <row r="47" spans="2:16" ht="15.75" thickBot="1" x14ac:dyDescent="0.3">
      <c r="B47" s="7" t="s">
        <v>109</v>
      </c>
      <c r="F47" s="332">
        <f>SUM(F44:F46)</f>
        <v>1652894.38</v>
      </c>
      <c r="G47" s="333"/>
      <c r="H47" s="333">
        <f>SUM(H44:H46)</f>
        <v>1756623.09</v>
      </c>
      <c r="I47" s="333"/>
      <c r="J47" s="334">
        <f>SUM(J44:J46)</f>
        <v>1332742.5300000003</v>
      </c>
      <c r="K47" s="27"/>
      <c r="L47" s="316">
        <f>SUM(L44:L46)</f>
        <v>1379372</v>
      </c>
      <c r="M47" s="27"/>
      <c r="N47" s="27">
        <f>SUM(N44:N46)</f>
        <v>81510</v>
      </c>
      <c r="O47" s="27"/>
      <c r="P47" s="321">
        <f>SUM(P44:P46)</f>
        <v>1460882</v>
      </c>
    </row>
    <row r="48" spans="2:16" x14ac:dyDescent="0.25">
      <c r="F48" s="27"/>
      <c r="G48" s="27"/>
      <c r="H48" s="27"/>
      <c r="I48" s="27"/>
      <c r="J48" s="27"/>
      <c r="K48" s="27"/>
      <c r="L48" s="316"/>
      <c r="M48" s="27"/>
      <c r="N48" s="27"/>
      <c r="O48" s="27"/>
      <c r="P48" s="317"/>
    </row>
    <row r="49" spans="6:16" x14ac:dyDescent="0.25">
      <c r="F49" s="27"/>
      <c r="G49" s="27"/>
      <c r="H49" s="27"/>
      <c r="I49" s="27"/>
      <c r="J49" s="112" t="s">
        <v>110</v>
      </c>
      <c r="K49" s="27"/>
      <c r="L49" s="325">
        <f>L35+L39+L47</f>
        <v>3342738</v>
      </c>
      <c r="M49" s="27"/>
      <c r="N49" s="326">
        <f>N35+M39+N47</f>
        <v>180883</v>
      </c>
      <c r="O49" s="27"/>
      <c r="P49" s="327">
        <f>P35+P39+P47</f>
        <v>3523621</v>
      </c>
    </row>
    <row r="50" spans="6:16" ht="15" customHeight="1" thickBot="1" x14ac:dyDescent="0.3">
      <c r="F50" s="27"/>
      <c r="G50" s="27"/>
      <c r="H50" s="27"/>
      <c r="I50" s="27"/>
      <c r="J50" s="112"/>
      <c r="K50" s="27"/>
      <c r="L50" s="332"/>
      <c r="M50" s="333"/>
      <c r="N50" s="333"/>
      <c r="O50" s="333"/>
      <c r="P50" s="335"/>
    </row>
    <row r="51" spans="6:16" ht="15.75" thickBot="1" x14ac:dyDescent="0.3">
      <c r="F51" s="275" t="s">
        <v>950</v>
      </c>
      <c r="G51" s="275"/>
      <c r="H51" s="275"/>
      <c r="I51" s="275"/>
      <c r="J51" s="112" t="s">
        <v>54</v>
      </c>
      <c r="K51" s="275"/>
      <c r="L51" s="336">
        <f>L49</f>
        <v>3342738</v>
      </c>
      <c r="M51" s="337"/>
      <c r="N51" s="337"/>
      <c r="O51" s="337"/>
      <c r="P51" s="336">
        <f>P49</f>
        <v>3523621</v>
      </c>
    </row>
    <row r="52" spans="6:16" x14ac:dyDescent="0.25">
      <c r="F52" s="5"/>
      <c r="G52" s="5"/>
      <c r="H52" s="5"/>
      <c r="I52" s="5"/>
      <c r="J52" s="5"/>
      <c r="K52" s="5"/>
      <c r="L52" s="5"/>
      <c r="M52" s="5"/>
      <c r="N52" s="5"/>
      <c r="O52" s="5"/>
      <c r="P52" s="5"/>
    </row>
  </sheetData>
  <pageMargins left="0.27" right="0.25" top="0.43" bottom="0.4" header="0.3" footer="0.17"/>
  <pageSetup scale="89" orientation="portrait" r:id="rId1"/>
  <headerFooter>
    <oddFooter>&amp;L&amp;D &amp;F&amp;C1&amp;R&amp;A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D251"/>
  <sheetViews>
    <sheetView topLeftCell="A49" zoomScale="90" zoomScaleNormal="90" workbookViewId="0">
      <selection activeCell="M54" sqref="M54"/>
    </sheetView>
  </sheetViews>
  <sheetFormatPr defaultRowHeight="15" x14ac:dyDescent="0.25"/>
  <cols>
    <col min="1" max="1" width="2.42578125" customWidth="1"/>
    <col min="2" max="2" width="5.7109375" style="7" customWidth="1"/>
    <col min="3" max="3" width="4.140625" customWidth="1"/>
    <col min="4" max="4" width="26.85546875" customWidth="1"/>
    <col min="5" max="5" width="0.85546875" customWidth="1"/>
    <col min="6" max="6" width="13.28515625" bestFit="1" customWidth="1"/>
    <col min="7" max="7" width="1.42578125" customWidth="1"/>
    <col min="8" max="8" width="13.28515625" bestFit="1" customWidth="1"/>
    <col min="9" max="9" width="0.85546875" customWidth="1"/>
    <col min="10" max="10" width="12.28515625" customWidth="1"/>
    <col min="11" max="11" width="1" customWidth="1"/>
    <col min="12" max="12" width="13.28515625" bestFit="1" customWidth="1"/>
    <col min="13" max="13" width="0.85546875" customWidth="1"/>
    <col min="14" max="14" width="14" bestFit="1" customWidth="1"/>
    <col min="15" max="15" width="0.5703125" customWidth="1"/>
    <col min="16" max="16" width="13.28515625" bestFit="1" customWidth="1"/>
    <col min="17" max="17" width="2.5703125" customWidth="1"/>
    <col min="27" max="27" width="25.7109375" customWidth="1"/>
    <col min="28" max="28" width="20" customWidth="1"/>
    <col min="29" max="29" width="16.28515625" customWidth="1"/>
    <col min="30" max="30" width="15.7109375" customWidth="1"/>
  </cols>
  <sheetData>
    <row r="1" spans="1:30" x14ac:dyDescent="0.25">
      <c r="A1" s="3" t="str">
        <f>TOC!$A$1</f>
        <v>Hinsdale County School District RE-1</v>
      </c>
      <c r="B1" s="2"/>
      <c r="C1" s="1"/>
      <c r="D1" s="1"/>
      <c r="E1" s="1"/>
      <c r="F1" s="1"/>
      <c r="G1" s="1"/>
      <c r="H1" s="1"/>
      <c r="I1" s="1"/>
      <c r="J1" s="1"/>
      <c r="K1" s="1"/>
      <c r="L1" s="1"/>
      <c r="M1" s="1"/>
      <c r="N1" s="1"/>
      <c r="O1" s="1"/>
      <c r="P1" s="1"/>
      <c r="Q1" s="1"/>
    </row>
    <row r="2" spans="1:30" x14ac:dyDescent="0.25">
      <c r="A2" s="4" t="str">
        <f>'GF Summary'!A2</f>
        <v>Adopted  Budget</v>
      </c>
      <c r="B2" s="2"/>
      <c r="C2" s="1"/>
      <c r="D2" s="1"/>
      <c r="E2" s="1"/>
      <c r="F2" s="1"/>
      <c r="G2" s="1"/>
      <c r="H2" s="1"/>
      <c r="I2" s="1"/>
      <c r="J2" s="1"/>
      <c r="K2" s="1"/>
      <c r="L2" s="1"/>
      <c r="M2" s="1"/>
      <c r="N2" s="1"/>
      <c r="O2" s="1"/>
      <c r="P2" s="1"/>
      <c r="Q2" s="1"/>
    </row>
    <row r="3" spans="1:30" x14ac:dyDescent="0.25">
      <c r="A3" s="4" t="s">
        <v>112</v>
      </c>
      <c r="B3" s="2"/>
      <c r="C3" s="1"/>
      <c r="D3" s="1"/>
      <c r="E3" s="1"/>
      <c r="F3" s="1"/>
      <c r="G3" s="1"/>
      <c r="H3" s="1"/>
      <c r="I3" s="1"/>
      <c r="J3" s="1"/>
      <c r="K3" s="1"/>
      <c r="L3" s="1"/>
      <c r="M3" s="1"/>
      <c r="N3" s="1"/>
      <c r="O3" s="1"/>
      <c r="P3" s="1"/>
      <c r="Q3" s="1"/>
    </row>
    <row r="4" spans="1:30" ht="16.5" thickBot="1" x14ac:dyDescent="0.3">
      <c r="A4" s="4" t="str">
        <f>'GF Summary'!A4</f>
        <v>FY 2023/24</v>
      </c>
      <c r="B4" s="2"/>
      <c r="C4" s="1"/>
      <c r="D4" s="1"/>
      <c r="E4" s="1"/>
      <c r="F4" s="1"/>
      <c r="G4" s="1"/>
      <c r="H4" s="1"/>
      <c r="I4" s="1"/>
      <c r="J4" s="1"/>
      <c r="K4" s="1"/>
      <c r="L4" s="1"/>
      <c r="M4" s="1"/>
      <c r="N4" s="1"/>
      <c r="O4" s="1"/>
      <c r="P4" s="1"/>
      <c r="Q4" s="1"/>
      <c r="T4" s="217" t="s">
        <v>673</v>
      </c>
    </row>
    <row r="5" spans="1:30" ht="16.5" thickBot="1" x14ac:dyDescent="0.3">
      <c r="A5" s="4"/>
      <c r="B5" s="2"/>
      <c r="C5" s="1"/>
      <c r="D5" s="1"/>
      <c r="E5" s="1"/>
      <c r="F5" s="1"/>
      <c r="G5" s="1"/>
      <c r="H5" s="1"/>
      <c r="I5" s="1"/>
      <c r="J5" s="1"/>
      <c r="K5" s="1"/>
      <c r="L5" s="1"/>
      <c r="M5" s="1"/>
      <c r="N5" s="1"/>
      <c r="O5" s="1"/>
      <c r="P5" s="1"/>
      <c r="Q5" s="1"/>
      <c r="T5" s="217"/>
      <c r="AB5" s="222" t="s">
        <v>211</v>
      </c>
      <c r="AC5" s="222" t="s">
        <v>211</v>
      </c>
      <c r="AD5" s="222" t="s">
        <v>676</v>
      </c>
    </row>
    <row r="6" spans="1:30" ht="15.75" thickBot="1" x14ac:dyDescent="0.3">
      <c r="F6" s="28" t="str">
        <f>'GF Summary'!$F$6</f>
        <v>Actuals</v>
      </c>
      <c r="G6" s="29"/>
      <c r="H6" s="29" t="str">
        <f>'GF Summary'!$H$6</f>
        <v>Actuals</v>
      </c>
      <c r="I6" s="29"/>
      <c r="J6" s="30" t="str">
        <f>'GF Summary'!$J$6</f>
        <v>Actuals</v>
      </c>
      <c r="K6" s="5"/>
      <c r="L6" s="28" t="str">
        <f>'GF Summary'!$L$6</f>
        <v>Revised</v>
      </c>
      <c r="M6" s="29"/>
      <c r="N6" s="29"/>
      <c r="O6" s="29"/>
      <c r="P6" s="30" t="str">
        <f>'GF Summary'!$P$6</f>
        <v>Proposed</v>
      </c>
      <c r="Q6" s="5"/>
      <c r="AB6" s="222"/>
      <c r="AC6" s="222" t="s">
        <v>810</v>
      </c>
      <c r="AD6" s="222"/>
    </row>
    <row r="7" spans="1:30" ht="15.75" thickBot="1" x14ac:dyDescent="0.3">
      <c r="F7" s="31" t="str">
        <f>'GF Summary'!$F$7</f>
        <v>FY 19-20</v>
      </c>
      <c r="G7" s="32"/>
      <c r="H7" s="33" t="str">
        <f>'GF Summary'!$H$7</f>
        <v>FY 20-21</v>
      </c>
      <c r="I7" s="33"/>
      <c r="J7" s="34" t="str">
        <f>'GF Summary'!$J$7</f>
        <v>FY 21-22</v>
      </c>
      <c r="K7" s="5"/>
      <c r="L7" s="31" t="str">
        <f>'GF Summary'!$L$7</f>
        <v>FY 22-23</v>
      </c>
      <c r="M7" s="33"/>
      <c r="N7" s="33" t="s">
        <v>81</v>
      </c>
      <c r="O7" s="33"/>
      <c r="P7" s="34" t="str">
        <f>'GF Summary'!$P$7</f>
        <v>FY 23-24</v>
      </c>
      <c r="Q7" s="5"/>
      <c r="T7" s="218" t="s">
        <v>420</v>
      </c>
      <c r="U7" s="221" t="s">
        <v>415</v>
      </c>
      <c r="V7" s="219" t="s">
        <v>421</v>
      </c>
      <c r="W7" s="221" t="s">
        <v>674</v>
      </c>
      <c r="X7" s="219" t="s">
        <v>675</v>
      </c>
      <c r="Y7" s="221" t="s">
        <v>424</v>
      </c>
      <c r="Z7" s="220" t="s">
        <v>425</v>
      </c>
      <c r="AA7" s="220" t="s">
        <v>809</v>
      </c>
      <c r="AB7" s="221" t="s">
        <v>430</v>
      </c>
      <c r="AC7" s="220" t="s">
        <v>811</v>
      </c>
      <c r="AD7" s="221" t="s">
        <v>430</v>
      </c>
    </row>
    <row r="8" spans="1:30" x14ac:dyDescent="0.25">
      <c r="B8" s="7" t="s">
        <v>113</v>
      </c>
      <c r="F8" s="24"/>
      <c r="G8" s="25"/>
      <c r="H8" s="25"/>
      <c r="I8" s="25"/>
      <c r="J8" s="26"/>
      <c r="K8" s="25"/>
      <c r="L8" s="24"/>
      <c r="M8" s="25"/>
      <c r="N8" s="25"/>
      <c r="O8" s="25"/>
      <c r="P8" s="26"/>
      <c r="U8" s="169"/>
      <c r="V8" s="169"/>
      <c r="W8" s="169"/>
      <c r="X8" s="169"/>
      <c r="Y8" s="169"/>
      <c r="Z8" s="169"/>
      <c r="AA8" s="169"/>
      <c r="AB8" s="169"/>
      <c r="AC8" s="169"/>
      <c r="AD8" s="102"/>
    </row>
    <row r="9" spans="1:30" x14ac:dyDescent="0.25">
      <c r="B9" s="7">
        <v>1110</v>
      </c>
      <c r="C9" t="s">
        <v>114</v>
      </c>
      <c r="F9" s="341">
        <v>896321.58</v>
      </c>
      <c r="G9" s="249"/>
      <c r="H9" s="249">
        <v>945089</v>
      </c>
      <c r="I9" s="249"/>
      <c r="J9" s="342">
        <v>1010056</v>
      </c>
      <c r="K9" s="249"/>
      <c r="L9" s="341">
        <v>1054878</v>
      </c>
      <c r="M9" s="249"/>
      <c r="N9" s="249">
        <f t="shared" ref="N9:N20" si="0">P9-L9</f>
        <v>47138</v>
      </c>
      <c r="O9" s="249"/>
      <c r="P9" s="342">
        <v>1102016</v>
      </c>
      <c r="U9" s="169"/>
      <c r="V9" s="169"/>
      <c r="W9" s="169"/>
      <c r="X9" s="169"/>
      <c r="Y9" s="169"/>
      <c r="Z9" s="169"/>
      <c r="AA9" s="169"/>
      <c r="AB9" s="169"/>
      <c r="AC9" s="169"/>
      <c r="AD9" s="102"/>
    </row>
    <row r="10" spans="1:30" x14ac:dyDescent="0.25">
      <c r="B10" s="7">
        <v>1110</v>
      </c>
      <c r="C10" t="s">
        <v>450</v>
      </c>
      <c r="F10" s="341"/>
      <c r="G10" s="249"/>
      <c r="H10" s="249"/>
      <c r="I10" s="249"/>
      <c r="J10" s="342"/>
      <c r="K10" s="249"/>
      <c r="L10" s="341"/>
      <c r="M10" s="249"/>
      <c r="N10" s="249">
        <f t="shared" si="0"/>
        <v>0</v>
      </c>
      <c r="O10" s="249"/>
      <c r="P10" s="342"/>
      <c r="U10" s="169"/>
      <c r="V10" s="169"/>
      <c r="W10" s="169"/>
      <c r="X10" s="169"/>
      <c r="Y10" s="169"/>
      <c r="Z10" s="169"/>
      <c r="AA10" s="169"/>
      <c r="AB10" s="169"/>
      <c r="AC10" s="169"/>
      <c r="AD10" s="102"/>
    </row>
    <row r="11" spans="1:30" x14ac:dyDescent="0.25">
      <c r="B11" s="7">
        <v>1120</v>
      </c>
      <c r="C11" t="s">
        <v>116</v>
      </c>
      <c r="F11" s="341"/>
      <c r="G11" s="249"/>
      <c r="H11" s="249"/>
      <c r="I11" s="249"/>
      <c r="J11" s="342"/>
      <c r="K11" s="249"/>
      <c r="L11" s="341"/>
      <c r="M11" s="249"/>
      <c r="N11" s="249">
        <f t="shared" si="0"/>
        <v>0</v>
      </c>
      <c r="O11" s="249"/>
      <c r="P11" s="342"/>
      <c r="U11" s="169"/>
      <c r="V11" s="169"/>
      <c r="W11" s="169"/>
      <c r="X11" s="169"/>
      <c r="Y11" s="169"/>
      <c r="Z11" s="169"/>
      <c r="AA11" s="169"/>
      <c r="AB11" s="169"/>
      <c r="AC11" s="169"/>
      <c r="AD11" s="102"/>
    </row>
    <row r="12" spans="1:30" x14ac:dyDescent="0.25">
      <c r="B12" s="7">
        <v>1120</v>
      </c>
      <c r="C12" t="s">
        <v>117</v>
      </c>
      <c r="F12" s="341">
        <v>74790</v>
      </c>
      <c r="G12" s="249"/>
      <c r="H12" s="249">
        <v>84595</v>
      </c>
      <c r="I12" s="249"/>
      <c r="J12" s="342">
        <v>80348</v>
      </c>
      <c r="K12" s="249"/>
      <c r="L12" s="341">
        <v>86970</v>
      </c>
      <c r="M12" s="249"/>
      <c r="N12" s="249">
        <f t="shared" ref="N12" si="1">P12-L12</f>
        <v>-473</v>
      </c>
      <c r="O12" s="249"/>
      <c r="P12" s="342">
        <v>86497</v>
      </c>
      <c r="U12" s="169"/>
      <c r="V12" s="169"/>
      <c r="W12" s="169"/>
      <c r="X12" s="169"/>
      <c r="Y12" s="169"/>
      <c r="Z12" s="169"/>
      <c r="AA12" s="169"/>
      <c r="AB12" s="169"/>
      <c r="AC12" s="169"/>
      <c r="AD12" s="102"/>
    </row>
    <row r="13" spans="1:30" x14ac:dyDescent="0.25">
      <c r="B13" s="7">
        <v>1140</v>
      </c>
      <c r="C13" t="s">
        <v>118</v>
      </c>
      <c r="F13" s="341">
        <v>4578</v>
      </c>
      <c r="G13" s="249"/>
      <c r="H13" s="249">
        <v>21227</v>
      </c>
      <c r="I13" s="249"/>
      <c r="J13" s="342">
        <v>3732</v>
      </c>
      <c r="K13" s="249"/>
      <c r="L13" s="341">
        <v>3500</v>
      </c>
      <c r="M13" s="249"/>
      <c r="N13" s="249">
        <f t="shared" si="0"/>
        <v>0</v>
      </c>
      <c r="O13" s="249"/>
      <c r="P13" s="342">
        <v>3500</v>
      </c>
      <c r="U13" s="169"/>
      <c r="V13" s="169"/>
      <c r="W13" s="169"/>
      <c r="X13" s="169"/>
      <c r="Y13" s="169"/>
      <c r="Z13" s="169"/>
      <c r="AA13" s="169"/>
      <c r="AB13" s="169"/>
      <c r="AC13" s="169"/>
      <c r="AD13" s="102"/>
    </row>
    <row r="14" spans="1:30" x14ac:dyDescent="0.25">
      <c r="B14" s="7">
        <v>1141</v>
      </c>
      <c r="C14" t="s">
        <v>849</v>
      </c>
      <c r="F14" s="341"/>
      <c r="G14" s="249"/>
      <c r="H14" s="249"/>
      <c r="I14" s="249"/>
      <c r="J14" s="342"/>
      <c r="K14" s="249"/>
      <c r="L14" s="341"/>
      <c r="M14" s="249"/>
      <c r="N14" s="249">
        <f t="shared" si="0"/>
        <v>0</v>
      </c>
      <c r="O14" s="249"/>
      <c r="P14" s="342"/>
      <c r="U14" s="169"/>
      <c r="V14" s="169"/>
      <c r="W14" s="169"/>
      <c r="X14" s="169"/>
      <c r="Y14" s="169"/>
      <c r="Z14" s="169"/>
      <c r="AA14" s="169"/>
      <c r="AB14" s="169"/>
      <c r="AC14" s="169"/>
      <c r="AD14" s="102"/>
    </row>
    <row r="15" spans="1:30" x14ac:dyDescent="0.25">
      <c r="B15" s="7">
        <v>1300</v>
      </c>
      <c r="C15" t="s">
        <v>119</v>
      </c>
      <c r="F15" s="341"/>
      <c r="G15" s="249"/>
      <c r="H15" s="249"/>
      <c r="I15" s="249"/>
      <c r="J15" s="342"/>
      <c r="K15" s="249"/>
      <c r="L15" s="341"/>
      <c r="M15" s="249"/>
      <c r="N15" s="249">
        <f t="shared" si="0"/>
        <v>0</v>
      </c>
      <c r="O15" s="249"/>
      <c r="P15" s="342"/>
      <c r="U15" s="169"/>
      <c r="V15" s="169"/>
      <c r="W15" s="169"/>
      <c r="X15" s="169"/>
      <c r="Y15" s="169"/>
      <c r="Z15" s="169"/>
      <c r="AA15" s="169"/>
      <c r="AB15" s="169"/>
      <c r="AC15" s="169"/>
      <c r="AD15" s="102"/>
    </row>
    <row r="16" spans="1:30" x14ac:dyDescent="0.25">
      <c r="B16" s="7">
        <v>1400</v>
      </c>
      <c r="C16" t="s">
        <v>120</v>
      </c>
      <c r="F16" s="341"/>
      <c r="G16" s="249"/>
      <c r="H16" s="249"/>
      <c r="I16" s="249"/>
      <c r="J16" s="342"/>
      <c r="K16" s="249"/>
      <c r="L16" s="341"/>
      <c r="M16" s="249"/>
      <c r="N16" s="249">
        <f t="shared" si="0"/>
        <v>0</v>
      </c>
      <c r="O16" s="249"/>
      <c r="P16" s="342"/>
      <c r="U16" s="169"/>
      <c r="V16" s="169"/>
      <c r="W16" s="169"/>
      <c r="X16" s="169"/>
      <c r="Y16" s="169"/>
      <c r="Z16" s="169"/>
      <c r="AA16" s="169"/>
      <c r="AB16" s="169"/>
      <c r="AC16" s="169"/>
      <c r="AD16" s="102"/>
    </row>
    <row r="17" spans="2:30" x14ac:dyDescent="0.25">
      <c r="B17" s="7">
        <v>1500</v>
      </c>
      <c r="C17" t="s">
        <v>121</v>
      </c>
      <c r="F17" s="341">
        <v>10804</v>
      </c>
      <c r="G17" s="249"/>
      <c r="H17" s="249">
        <v>2577</v>
      </c>
      <c r="I17" s="249"/>
      <c r="J17" s="342">
        <v>2519</v>
      </c>
      <c r="K17" s="249"/>
      <c r="L17" s="341">
        <v>26821</v>
      </c>
      <c r="M17" s="249"/>
      <c r="N17" s="249">
        <f t="shared" si="0"/>
        <v>3179</v>
      </c>
      <c r="O17" s="249"/>
      <c r="P17" s="342">
        <v>30000</v>
      </c>
      <c r="U17" s="169"/>
      <c r="V17" s="169"/>
      <c r="W17" s="169"/>
      <c r="X17" s="169"/>
      <c r="Y17" s="169"/>
      <c r="Z17" s="169"/>
      <c r="AA17" s="169"/>
      <c r="AB17" s="169"/>
      <c r="AC17" s="169"/>
      <c r="AD17" s="102"/>
    </row>
    <row r="18" spans="2:30" x14ac:dyDescent="0.25">
      <c r="B18" s="7">
        <v>1700</v>
      </c>
      <c r="C18" t="s">
        <v>122</v>
      </c>
      <c r="F18" s="341">
        <v>5563</v>
      </c>
      <c r="G18" s="249"/>
      <c r="H18" s="249">
        <v>3233</v>
      </c>
      <c r="I18" s="249"/>
      <c r="J18" s="342">
        <v>42329</v>
      </c>
      <c r="K18" s="249"/>
      <c r="L18" s="341">
        <v>20518</v>
      </c>
      <c r="M18" s="249"/>
      <c r="N18" s="249">
        <f t="shared" si="0"/>
        <v>982</v>
      </c>
      <c r="O18" s="249"/>
      <c r="P18" s="342">
        <v>21500</v>
      </c>
      <c r="U18" s="169"/>
      <c r="V18" s="169"/>
      <c r="W18" s="169"/>
      <c r="X18" s="169"/>
      <c r="Y18" s="169"/>
      <c r="Z18" s="169"/>
      <c r="AA18" s="169"/>
      <c r="AB18" s="169"/>
      <c r="AC18" s="169"/>
      <c r="AD18" s="102"/>
    </row>
    <row r="19" spans="2:30" x14ac:dyDescent="0.25">
      <c r="B19" s="7">
        <v>1800</v>
      </c>
      <c r="C19" t="s">
        <v>123</v>
      </c>
      <c r="F19" s="341"/>
      <c r="G19" s="249"/>
      <c r="H19" s="249"/>
      <c r="I19" s="249"/>
      <c r="J19" s="342"/>
      <c r="K19" s="249"/>
      <c r="L19" s="341"/>
      <c r="M19" s="249"/>
      <c r="N19" s="249">
        <f t="shared" si="0"/>
        <v>7700</v>
      </c>
      <c r="O19" s="249"/>
      <c r="P19" s="342">
        <v>7700</v>
      </c>
      <c r="U19" s="169"/>
      <c r="V19" s="169"/>
      <c r="W19" s="169"/>
      <c r="X19" s="169"/>
      <c r="Y19" s="169"/>
      <c r="Z19" s="169"/>
      <c r="AA19" s="169"/>
      <c r="AB19" s="169"/>
      <c r="AC19" s="169"/>
      <c r="AD19" s="102"/>
    </row>
    <row r="20" spans="2:30" x14ac:dyDescent="0.25">
      <c r="B20" s="7" t="s">
        <v>853</v>
      </c>
      <c r="C20" t="s">
        <v>124</v>
      </c>
      <c r="F20" s="346">
        <v>46210</v>
      </c>
      <c r="G20" s="249"/>
      <c r="H20" s="250">
        <v>23320</v>
      </c>
      <c r="I20" s="249"/>
      <c r="J20" s="347">
        <v>71297</v>
      </c>
      <c r="K20" s="249"/>
      <c r="L20" s="346">
        <v>33792</v>
      </c>
      <c r="M20" s="249"/>
      <c r="N20" s="250">
        <f t="shared" si="0"/>
        <v>16208</v>
      </c>
      <c r="O20" s="249"/>
      <c r="P20" s="347">
        <v>50000</v>
      </c>
      <c r="U20" s="169"/>
      <c r="V20" s="169"/>
      <c r="W20" s="169"/>
      <c r="X20" s="169"/>
      <c r="Y20" s="169"/>
      <c r="Z20" s="169"/>
      <c r="AA20" s="169"/>
      <c r="AB20" s="169"/>
      <c r="AC20" s="169"/>
      <c r="AD20" s="102"/>
    </row>
    <row r="21" spans="2:30" x14ac:dyDescent="0.25">
      <c r="B21" s="7" t="s">
        <v>125</v>
      </c>
      <c r="F21" s="341">
        <f>SUM(F8:F20)</f>
        <v>1038266.58</v>
      </c>
      <c r="G21" s="249"/>
      <c r="H21" s="249">
        <f>SUM(H8:H20)</f>
        <v>1080041</v>
      </c>
      <c r="I21" s="249"/>
      <c r="J21" s="342">
        <f>SUM(J8:J20)</f>
        <v>1210281</v>
      </c>
      <c r="K21" s="249"/>
      <c r="L21" s="341">
        <f>SUM(L8:L20)</f>
        <v>1226479</v>
      </c>
      <c r="M21" s="249"/>
      <c r="N21" s="249">
        <f>SUM(N8:N20)</f>
        <v>74734</v>
      </c>
      <c r="O21" s="249"/>
      <c r="P21" s="342">
        <f>SUM(P8:P20)</f>
        <v>1301213</v>
      </c>
      <c r="U21" s="169"/>
      <c r="V21" s="169"/>
      <c r="W21" s="169"/>
      <c r="X21" s="169"/>
      <c r="Y21" s="169"/>
      <c r="Z21" s="169"/>
      <c r="AA21" s="169"/>
      <c r="AB21" s="169"/>
      <c r="AC21" s="169"/>
      <c r="AD21" s="102"/>
    </row>
    <row r="22" spans="2:30" x14ac:dyDescent="0.25">
      <c r="F22" s="341"/>
      <c r="G22" s="249"/>
      <c r="H22" s="249"/>
      <c r="I22" s="249"/>
      <c r="J22" s="342"/>
      <c r="K22" s="249"/>
      <c r="L22" s="341"/>
      <c r="M22" s="249"/>
      <c r="N22" s="249"/>
      <c r="O22" s="249"/>
      <c r="P22" s="342"/>
      <c r="U22" s="169"/>
      <c r="V22" s="169"/>
      <c r="W22" s="169"/>
      <c r="X22" s="169"/>
      <c r="Y22" s="169"/>
      <c r="Z22" s="169"/>
      <c r="AA22" s="169"/>
      <c r="AB22" s="169"/>
      <c r="AC22" s="169"/>
      <c r="AD22" s="102"/>
    </row>
    <row r="23" spans="2:30" x14ac:dyDescent="0.25">
      <c r="B23" s="7" t="s">
        <v>87</v>
      </c>
      <c r="F23" s="341"/>
      <c r="G23" s="249"/>
      <c r="H23" s="249"/>
      <c r="I23" s="249"/>
      <c r="J23" s="342"/>
      <c r="K23" s="249"/>
      <c r="L23" s="341"/>
      <c r="M23" s="249"/>
      <c r="N23" s="249"/>
      <c r="O23" s="249"/>
      <c r="P23" s="342"/>
      <c r="U23" s="169"/>
      <c r="V23" s="169"/>
      <c r="W23" s="169"/>
      <c r="X23" s="169"/>
      <c r="Y23" s="169"/>
      <c r="Z23" s="169"/>
      <c r="AA23" s="169"/>
      <c r="AB23" s="169"/>
      <c r="AC23" s="169"/>
      <c r="AD23" s="102"/>
    </row>
    <row r="24" spans="2:30" x14ac:dyDescent="0.25">
      <c r="C24" t="s">
        <v>126</v>
      </c>
      <c r="F24" s="341">
        <v>133910.44</v>
      </c>
      <c r="G24" s="249"/>
      <c r="H24" s="249">
        <v>126705</v>
      </c>
      <c r="I24" s="249"/>
      <c r="J24" s="342">
        <v>138632</v>
      </c>
      <c r="K24" s="249"/>
      <c r="L24" s="341">
        <v>175431</v>
      </c>
      <c r="M24" s="249"/>
      <c r="N24" s="249">
        <f t="shared" ref="N24:N25" si="2">P24-L24</f>
        <v>-36116</v>
      </c>
      <c r="O24" s="249"/>
      <c r="P24" s="342">
        <v>139315</v>
      </c>
      <c r="U24" s="169"/>
      <c r="V24" s="169"/>
      <c r="W24" s="169"/>
      <c r="X24" s="169"/>
      <c r="Y24" s="169"/>
      <c r="Z24" s="169"/>
      <c r="AA24" s="169"/>
      <c r="AB24" s="169"/>
      <c r="AC24" s="169"/>
      <c r="AD24" s="102"/>
    </row>
    <row r="25" spans="2:30" x14ac:dyDescent="0.25">
      <c r="C25" t="s">
        <v>127</v>
      </c>
      <c r="F25" s="346"/>
      <c r="G25" s="249"/>
      <c r="H25" s="250"/>
      <c r="I25" s="249"/>
      <c r="J25" s="347"/>
      <c r="K25" s="249"/>
      <c r="L25" s="346"/>
      <c r="M25" s="249"/>
      <c r="N25" s="250">
        <f t="shared" si="2"/>
        <v>0</v>
      </c>
      <c r="O25" s="249"/>
      <c r="P25" s="347"/>
      <c r="U25" s="169"/>
      <c r="V25" s="169"/>
      <c r="W25" s="169"/>
      <c r="X25" s="169"/>
      <c r="Y25" s="169"/>
      <c r="Z25" s="169"/>
      <c r="AA25" s="169"/>
      <c r="AB25" s="169"/>
      <c r="AC25" s="169"/>
      <c r="AD25" s="102"/>
    </row>
    <row r="26" spans="2:30" x14ac:dyDescent="0.25">
      <c r="B26" s="7" t="s">
        <v>128</v>
      </c>
      <c r="F26" s="341">
        <f>SUM(F23:F25)</f>
        <v>133910.44</v>
      </c>
      <c r="G26" s="249"/>
      <c r="H26" s="249">
        <f>SUM(H23:H25)</f>
        <v>126705</v>
      </c>
      <c r="I26" s="249"/>
      <c r="J26" s="342">
        <f>SUM(J24:J25)</f>
        <v>138632</v>
      </c>
      <c r="K26" s="249"/>
      <c r="L26" s="341">
        <f>SUM(L23:L25)</f>
        <v>175431</v>
      </c>
      <c r="M26" s="249"/>
      <c r="N26" s="249">
        <f>SUM(N23:N25)</f>
        <v>-36116</v>
      </c>
      <c r="O26" s="249"/>
      <c r="P26" s="342">
        <f>SUM(P23:P25)</f>
        <v>139315</v>
      </c>
      <c r="U26" s="169"/>
      <c r="V26" s="169"/>
      <c r="W26" s="169"/>
      <c r="X26" s="169"/>
      <c r="Y26" s="169"/>
      <c r="Z26" s="169"/>
      <c r="AA26" s="169"/>
      <c r="AB26" s="169"/>
      <c r="AC26" s="169"/>
      <c r="AD26" s="102"/>
    </row>
    <row r="27" spans="2:30" x14ac:dyDescent="0.25">
      <c r="F27" s="341"/>
      <c r="G27" s="249"/>
      <c r="H27" s="249"/>
      <c r="I27" s="249"/>
      <c r="J27" s="342"/>
      <c r="K27" s="249"/>
      <c r="L27" s="341"/>
      <c r="M27" s="249"/>
      <c r="N27" s="249"/>
      <c r="O27" s="249"/>
      <c r="P27" s="342"/>
      <c r="U27" s="169"/>
      <c r="V27" s="169"/>
      <c r="W27" s="169"/>
      <c r="X27" s="169"/>
      <c r="Y27" s="169"/>
      <c r="Z27" s="169"/>
      <c r="AA27" s="169"/>
      <c r="AB27" s="169"/>
      <c r="AC27" s="169"/>
      <c r="AD27" s="102"/>
    </row>
    <row r="28" spans="2:30" x14ac:dyDescent="0.25">
      <c r="B28" s="7" t="s">
        <v>88</v>
      </c>
      <c r="F28" s="341"/>
      <c r="G28" s="249"/>
      <c r="H28" s="249"/>
      <c r="I28" s="249"/>
      <c r="J28" s="342"/>
      <c r="K28" s="249"/>
      <c r="L28" s="341"/>
      <c r="M28" s="249"/>
      <c r="N28" s="249"/>
      <c r="O28" s="249"/>
      <c r="P28" s="342"/>
      <c r="U28" s="169"/>
      <c r="V28" s="169"/>
      <c r="W28" s="169"/>
      <c r="X28" s="169"/>
      <c r="Y28" s="169"/>
      <c r="Z28" s="169"/>
      <c r="AA28" s="169"/>
      <c r="AB28" s="169"/>
      <c r="AC28" s="169"/>
      <c r="AD28" s="102"/>
    </row>
    <row r="29" spans="2:30" x14ac:dyDescent="0.25">
      <c r="C29" t="s">
        <v>129</v>
      </c>
      <c r="F29" s="341">
        <v>578994</v>
      </c>
      <c r="G29" s="249"/>
      <c r="H29" s="249">
        <v>353106</v>
      </c>
      <c r="I29" s="249"/>
      <c r="J29" s="342">
        <v>332456</v>
      </c>
      <c r="K29" s="249"/>
      <c r="L29" s="341">
        <v>418319</v>
      </c>
      <c r="M29" s="249"/>
      <c r="N29" s="249">
        <f t="shared" ref="N29:N48" si="3">P29-L29</f>
        <v>18939</v>
      </c>
      <c r="O29" s="249"/>
      <c r="P29" s="342">
        <v>437258</v>
      </c>
      <c r="U29" s="169"/>
      <c r="V29" s="169"/>
      <c r="W29" s="169"/>
      <c r="X29" s="169"/>
      <c r="Y29" s="169"/>
      <c r="Z29" s="169"/>
      <c r="AA29" s="169"/>
      <c r="AB29" s="169"/>
      <c r="AC29" s="169"/>
      <c r="AD29" s="102"/>
    </row>
    <row r="30" spans="2:30" x14ac:dyDescent="0.25">
      <c r="C30" t="s">
        <v>136</v>
      </c>
      <c r="F30" s="341">
        <v>1354</v>
      </c>
      <c r="G30" s="249"/>
      <c r="H30" s="249">
        <v>8868</v>
      </c>
      <c r="I30" s="249"/>
      <c r="J30" s="342">
        <v>12299</v>
      </c>
      <c r="K30" s="249"/>
      <c r="L30" s="341">
        <v>8500</v>
      </c>
      <c r="M30" s="249"/>
      <c r="N30" s="249">
        <f>P30-L30</f>
        <v>-500</v>
      </c>
      <c r="O30" s="249"/>
      <c r="P30" s="342">
        <v>8000</v>
      </c>
      <c r="U30" s="169"/>
      <c r="V30" s="169"/>
      <c r="W30" s="169"/>
      <c r="X30" s="169"/>
      <c r="Y30" s="169"/>
      <c r="Z30" s="169"/>
      <c r="AA30" s="169"/>
      <c r="AB30" s="169"/>
      <c r="AC30" s="169"/>
      <c r="AD30" s="102"/>
    </row>
    <row r="31" spans="2:30" x14ac:dyDescent="0.25">
      <c r="B31" s="7">
        <v>3120</v>
      </c>
      <c r="C31" t="s">
        <v>131</v>
      </c>
      <c r="F31" s="341"/>
      <c r="G31" s="249"/>
      <c r="H31" s="249"/>
      <c r="I31" s="249"/>
      <c r="J31" s="342"/>
      <c r="K31" s="249"/>
      <c r="L31" s="341"/>
      <c r="M31" s="249"/>
      <c r="N31" s="249">
        <f t="shared" si="3"/>
        <v>0</v>
      </c>
      <c r="O31" s="249"/>
      <c r="P31" s="342"/>
      <c r="U31" s="169"/>
      <c r="V31" s="169"/>
      <c r="W31" s="169"/>
      <c r="X31" s="169"/>
      <c r="Y31" s="169"/>
      <c r="Z31" s="169"/>
      <c r="AA31" s="169"/>
      <c r="AB31" s="169"/>
      <c r="AC31" s="169"/>
      <c r="AD31" s="102"/>
    </row>
    <row r="32" spans="2:30" x14ac:dyDescent="0.25">
      <c r="B32" s="7">
        <v>3130</v>
      </c>
      <c r="C32" t="s">
        <v>816</v>
      </c>
      <c r="F32" s="341">
        <v>11442</v>
      </c>
      <c r="G32" s="249"/>
      <c r="H32" s="249">
        <v>63834</v>
      </c>
      <c r="I32" s="249"/>
      <c r="J32" s="342">
        <v>24538</v>
      </c>
      <c r="K32" s="249"/>
      <c r="L32" s="341">
        <v>43374</v>
      </c>
      <c r="M32" s="249"/>
      <c r="N32" s="249">
        <f t="shared" si="3"/>
        <v>-23374</v>
      </c>
      <c r="O32" s="249"/>
      <c r="P32" s="342">
        <v>20000</v>
      </c>
      <c r="U32" s="169"/>
      <c r="V32" s="169"/>
      <c r="W32" s="169"/>
      <c r="X32" s="169"/>
      <c r="Y32" s="169"/>
      <c r="Z32" s="169"/>
      <c r="AA32" s="169"/>
      <c r="AB32" s="169"/>
      <c r="AC32" s="169"/>
      <c r="AD32" s="102"/>
    </row>
    <row r="33" spans="2:30" x14ac:dyDescent="0.25">
      <c r="B33" s="7">
        <v>3140</v>
      </c>
      <c r="C33" t="s">
        <v>133</v>
      </c>
      <c r="F33" s="341"/>
      <c r="G33" s="249"/>
      <c r="H33" s="249"/>
      <c r="I33" s="249"/>
      <c r="J33" s="342"/>
      <c r="K33" s="249"/>
      <c r="L33" s="341"/>
      <c r="M33" s="249"/>
      <c r="N33" s="249">
        <f t="shared" ref="N33:N35" si="4">P33-L33</f>
        <v>0</v>
      </c>
      <c r="O33" s="249"/>
      <c r="P33" s="342"/>
      <c r="U33" s="169"/>
      <c r="V33" s="169"/>
      <c r="W33" s="169"/>
      <c r="X33" s="169"/>
      <c r="Y33" s="169"/>
      <c r="Z33" s="169"/>
      <c r="AA33" s="169"/>
      <c r="AB33" s="169"/>
      <c r="AC33" s="169"/>
      <c r="AD33" s="102"/>
    </row>
    <row r="34" spans="2:30" x14ac:dyDescent="0.25">
      <c r="B34" s="7">
        <v>3141</v>
      </c>
      <c r="C34" t="s">
        <v>817</v>
      </c>
      <c r="F34" s="341"/>
      <c r="G34" s="249"/>
      <c r="H34" s="249"/>
      <c r="I34" s="249"/>
      <c r="J34" s="342"/>
      <c r="K34" s="249"/>
      <c r="L34" s="341"/>
      <c r="M34" s="249"/>
      <c r="N34" s="249">
        <f t="shared" si="4"/>
        <v>55000</v>
      </c>
      <c r="O34" s="249"/>
      <c r="P34" s="342">
        <v>55000</v>
      </c>
      <c r="U34" s="169"/>
      <c r="V34" s="169"/>
      <c r="W34" s="169"/>
      <c r="X34" s="169"/>
      <c r="Y34" s="169"/>
      <c r="Z34" s="169"/>
      <c r="AA34" s="169"/>
      <c r="AB34" s="169"/>
      <c r="AC34" s="169"/>
      <c r="AD34" s="102"/>
    </row>
    <row r="35" spans="2:30" x14ac:dyDescent="0.25">
      <c r="B35" s="7">
        <v>3150</v>
      </c>
      <c r="C35" t="s">
        <v>135</v>
      </c>
      <c r="F35" s="341"/>
      <c r="G35" s="249"/>
      <c r="H35" s="249"/>
      <c r="I35" s="249"/>
      <c r="J35" s="342"/>
      <c r="K35" s="249"/>
      <c r="L35" s="341"/>
      <c r="M35" s="249"/>
      <c r="N35" s="249">
        <f t="shared" si="4"/>
        <v>0</v>
      </c>
      <c r="O35" s="249"/>
      <c r="P35" s="342"/>
      <c r="U35" s="169"/>
      <c r="V35" s="169"/>
      <c r="W35" s="169"/>
      <c r="X35" s="169"/>
      <c r="Y35" s="169"/>
      <c r="Z35" s="169"/>
      <c r="AA35" s="169"/>
      <c r="AB35" s="169"/>
      <c r="AC35" s="169"/>
      <c r="AD35" s="102"/>
    </row>
    <row r="36" spans="2:30" x14ac:dyDescent="0.25">
      <c r="B36" s="7">
        <v>3160</v>
      </c>
      <c r="C36" t="s">
        <v>132</v>
      </c>
      <c r="F36" s="341">
        <v>63</v>
      </c>
      <c r="G36" s="249"/>
      <c r="H36" s="249">
        <v>1427</v>
      </c>
      <c r="I36" s="249"/>
      <c r="J36" s="342">
        <v>1800</v>
      </c>
      <c r="K36" s="249"/>
      <c r="L36" s="341">
        <v>2148</v>
      </c>
      <c r="M36" s="249"/>
      <c r="N36" s="249">
        <f t="shared" si="3"/>
        <v>-648</v>
      </c>
      <c r="O36" s="249"/>
      <c r="P36" s="342">
        <v>1500</v>
      </c>
      <c r="U36" s="169"/>
      <c r="V36" s="169"/>
      <c r="W36" s="169"/>
      <c r="X36" s="169"/>
      <c r="Y36" s="169"/>
      <c r="Z36" s="169"/>
      <c r="AA36" s="169"/>
      <c r="AB36" s="169"/>
      <c r="AC36" s="169"/>
      <c r="AD36" s="102"/>
    </row>
    <row r="37" spans="2:30" x14ac:dyDescent="0.25">
      <c r="B37" s="7">
        <v>3170</v>
      </c>
      <c r="C37" t="s">
        <v>134</v>
      </c>
      <c r="F37" s="341"/>
      <c r="G37" s="249"/>
      <c r="H37" s="249"/>
      <c r="I37" s="249"/>
      <c r="J37" s="342"/>
      <c r="K37" s="249"/>
      <c r="L37" s="341"/>
      <c r="M37" s="249"/>
      <c r="N37" s="249">
        <f t="shared" si="3"/>
        <v>0</v>
      </c>
      <c r="O37" s="249"/>
      <c r="P37" s="342"/>
      <c r="U37" s="169"/>
      <c r="V37" s="169"/>
      <c r="W37" s="169"/>
      <c r="X37" s="169"/>
      <c r="Y37" s="169"/>
      <c r="Z37" s="169"/>
      <c r="AA37" s="169"/>
      <c r="AB37" s="169"/>
      <c r="AC37" s="169"/>
      <c r="AD37" s="102"/>
    </row>
    <row r="38" spans="2:30" x14ac:dyDescent="0.25">
      <c r="B38" s="7">
        <v>3230</v>
      </c>
      <c r="C38" t="s">
        <v>130</v>
      </c>
      <c r="F38" s="341">
        <v>22798</v>
      </c>
      <c r="G38" s="249"/>
      <c r="H38" s="249">
        <v>28723</v>
      </c>
      <c r="I38" s="249"/>
      <c r="J38" s="342">
        <v>31476</v>
      </c>
      <c r="K38" s="249"/>
      <c r="L38" s="341">
        <v>33787</v>
      </c>
      <c r="M38" s="249"/>
      <c r="N38" s="249">
        <f>P38-L38</f>
        <v>-8042</v>
      </c>
      <c r="O38" s="249"/>
      <c r="P38" s="342">
        <v>25745</v>
      </c>
      <c r="U38" s="169"/>
      <c r="V38" s="169"/>
      <c r="W38" s="169"/>
      <c r="X38" s="169"/>
      <c r="Y38" s="169"/>
      <c r="Z38" s="169"/>
      <c r="AA38" s="169"/>
      <c r="AB38" s="169"/>
      <c r="AC38" s="169"/>
      <c r="AD38" s="102"/>
    </row>
    <row r="39" spans="2:30" x14ac:dyDescent="0.25">
      <c r="B39" s="7">
        <v>3259</v>
      </c>
      <c r="C39" t="s">
        <v>818</v>
      </c>
      <c r="F39" s="341">
        <v>1500</v>
      </c>
      <c r="G39" s="249"/>
      <c r="H39" s="249">
        <v>1500</v>
      </c>
      <c r="I39" s="249"/>
      <c r="J39" s="342">
        <v>1850</v>
      </c>
      <c r="K39" s="249"/>
      <c r="L39" s="341"/>
      <c r="M39" s="249"/>
      <c r="N39" s="249">
        <f>P39-L39</f>
        <v>0</v>
      </c>
      <c r="O39" s="249"/>
      <c r="P39" s="342"/>
      <c r="U39" s="169"/>
      <c r="V39" s="169"/>
      <c r="W39" s="169"/>
      <c r="X39" s="169"/>
      <c r="Y39" s="169"/>
      <c r="Z39" s="169"/>
      <c r="AA39" s="169"/>
      <c r="AB39" s="169"/>
      <c r="AC39" s="169"/>
      <c r="AD39" s="102"/>
    </row>
    <row r="40" spans="2:30" x14ac:dyDescent="0.25">
      <c r="B40" s="7">
        <v>3898</v>
      </c>
      <c r="C40" t="s">
        <v>138</v>
      </c>
      <c r="F40" s="341">
        <v>22256</v>
      </c>
      <c r="G40" s="249"/>
      <c r="H40" s="249">
        <v>21582</v>
      </c>
      <c r="I40" s="249"/>
      <c r="J40" s="342">
        <v>22452</v>
      </c>
      <c r="K40" s="249"/>
      <c r="L40" s="341"/>
      <c r="M40" s="249"/>
      <c r="N40" s="249">
        <f>P40-L40</f>
        <v>0</v>
      </c>
      <c r="O40" s="249"/>
      <c r="P40" s="342"/>
      <c r="U40" s="169"/>
      <c r="V40" s="169"/>
      <c r="W40" s="169"/>
      <c r="X40" s="169"/>
      <c r="Y40" s="169"/>
      <c r="Z40" s="169"/>
      <c r="AA40" s="169"/>
      <c r="AB40" s="169"/>
      <c r="AC40" s="169"/>
      <c r="AD40" s="102"/>
    </row>
    <row r="41" spans="2:30" x14ac:dyDescent="0.25">
      <c r="B41" s="7">
        <v>3899</v>
      </c>
      <c r="C41" t="s">
        <v>137</v>
      </c>
      <c r="F41" s="341"/>
      <c r="G41" s="249"/>
      <c r="H41" s="249"/>
      <c r="I41" s="249"/>
      <c r="J41" s="342" t="s">
        <v>887</v>
      </c>
      <c r="K41" s="249"/>
      <c r="L41" s="341"/>
      <c r="M41" s="249"/>
      <c r="N41" s="249">
        <f t="shared" si="3"/>
        <v>0</v>
      </c>
      <c r="O41" s="249"/>
      <c r="P41" s="342"/>
      <c r="U41" s="169"/>
      <c r="V41" s="169"/>
      <c r="W41" s="169"/>
      <c r="X41" s="169"/>
      <c r="Y41" s="169"/>
      <c r="Z41" s="169"/>
      <c r="AA41" s="169"/>
      <c r="AB41" s="169"/>
      <c r="AC41" s="169"/>
      <c r="AD41" s="102"/>
    </row>
    <row r="42" spans="2:30" x14ac:dyDescent="0.25">
      <c r="C42" t="s">
        <v>884</v>
      </c>
      <c r="F42" s="341">
        <v>9627</v>
      </c>
      <c r="G42" s="249"/>
      <c r="H42" s="249"/>
      <c r="I42" s="249"/>
      <c r="J42" s="342"/>
      <c r="K42" s="249"/>
      <c r="L42" s="341"/>
      <c r="M42" s="249"/>
      <c r="N42" s="249">
        <f t="shared" si="3"/>
        <v>0</v>
      </c>
      <c r="O42" s="249"/>
      <c r="P42" s="342"/>
      <c r="U42" s="169"/>
      <c r="V42" s="169"/>
      <c r="W42" s="169"/>
      <c r="X42" s="169"/>
      <c r="Y42" s="169"/>
      <c r="Z42" s="169"/>
      <c r="AA42" s="169"/>
      <c r="AB42" s="169"/>
      <c r="AC42" s="169"/>
      <c r="AD42" s="102"/>
    </row>
    <row r="43" spans="2:30" x14ac:dyDescent="0.25">
      <c r="C43" t="s">
        <v>885</v>
      </c>
      <c r="F43" s="341">
        <v>19549</v>
      </c>
      <c r="G43" s="249"/>
      <c r="H43" s="249">
        <v>5513</v>
      </c>
      <c r="I43" s="249"/>
      <c r="J43" s="342">
        <v>14563</v>
      </c>
      <c r="K43" s="249"/>
      <c r="L43" s="341">
        <v>5500</v>
      </c>
      <c r="M43" s="249"/>
      <c r="N43" s="249">
        <f t="shared" si="3"/>
        <v>-5500</v>
      </c>
      <c r="O43" s="249"/>
      <c r="P43" s="342"/>
      <c r="U43" s="169"/>
      <c r="V43" s="169"/>
      <c r="W43" s="169"/>
      <c r="X43" s="169"/>
      <c r="Y43" s="169"/>
      <c r="Z43" s="169"/>
      <c r="AA43" s="169"/>
      <c r="AB43" s="169"/>
      <c r="AC43" s="169"/>
      <c r="AD43" s="102"/>
    </row>
    <row r="44" spans="2:30" x14ac:dyDescent="0.25">
      <c r="C44" t="s">
        <v>886</v>
      </c>
      <c r="E44">
        <v>4500</v>
      </c>
      <c r="F44" s="341">
        <v>4500</v>
      </c>
      <c r="G44" s="249"/>
      <c r="H44" s="249">
        <v>3500</v>
      </c>
      <c r="I44" s="249"/>
      <c r="J44" s="342">
        <v>10152</v>
      </c>
      <c r="K44" s="249"/>
      <c r="L44" s="341">
        <v>3500</v>
      </c>
      <c r="M44" s="249"/>
      <c r="N44" s="249">
        <f t="shared" si="3"/>
        <v>0</v>
      </c>
      <c r="O44" s="249"/>
      <c r="P44" s="342">
        <v>3500</v>
      </c>
      <c r="U44" s="169"/>
      <c r="V44" s="169"/>
      <c r="W44" s="169"/>
      <c r="X44" s="169"/>
      <c r="Y44" s="169"/>
      <c r="Z44" s="169"/>
      <c r="AA44" s="169"/>
      <c r="AB44" s="169"/>
      <c r="AC44" s="169"/>
      <c r="AD44" s="102"/>
    </row>
    <row r="45" spans="2:30" x14ac:dyDescent="0.25">
      <c r="C45" t="s">
        <v>140</v>
      </c>
      <c r="F45" s="341"/>
      <c r="G45" s="249"/>
      <c r="H45" s="249">
        <v>58632</v>
      </c>
      <c r="I45" s="249"/>
      <c r="J45" s="342">
        <v>1143</v>
      </c>
      <c r="K45" s="249"/>
      <c r="L45" s="341">
        <v>25931</v>
      </c>
      <c r="M45" s="249"/>
      <c r="N45" s="249">
        <f t="shared" si="3"/>
        <v>-23431</v>
      </c>
      <c r="O45" s="249"/>
      <c r="P45" s="342">
        <v>2500</v>
      </c>
      <c r="U45" s="169"/>
      <c r="V45" s="169"/>
      <c r="W45" s="169"/>
      <c r="X45" s="169"/>
      <c r="Y45" s="169"/>
      <c r="Z45" s="169"/>
      <c r="AA45" s="169"/>
      <c r="AB45" s="169"/>
      <c r="AC45" s="169"/>
      <c r="AD45" s="102"/>
    </row>
    <row r="46" spans="2:30" x14ac:dyDescent="0.25">
      <c r="C46" t="s">
        <v>140</v>
      </c>
      <c r="F46" s="341"/>
      <c r="G46" s="249"/>
      <c r="H46" s="249"/>
      <c r="I46" s="249"/>
      <c r="J46" s="342"/>
      <c r="K46" s="249"/>
      <c r="L46" s="341">
        <v>2957</v>
      </c>
      <c r="M46" s="249"/>
      <c r="N46" s="249">
        <f t="shared" si="3"/>
        <v>43</v>
      </c>
      <c r="O46" s="249"/>
      <c r="P46" s="342">
        <v>3000</v>
      </c>
      <c r="U46" s="169"/>
      <c r="V46" s="169"/>
      <c r="W46" s="169"/>
      <c r="X46" s="169"/>
      <c r="Y46" s="169"/>
      <c r="Z46" s="169"/>
      <c r="AA46" s="169"/>
      <c r="AB46" s="169"/>
      <c r="AC46" s="169"/>
      <c r="AD46" s="102"/>
    </row>
    <row r="47" spans="2:30" x14ac:dyDescent="0.25">
      <c r="C47" t="s">
        <v>140</v>
      </c>
      <c r="F47" s="341"/>
      <c r="G47" s="249"/>
      <c r="H47" s="249"/>
      <c r="I47" s="249"/>
      <c r="J47" s="342"/>
      <c r="K47" s="249"/>
      <c r="L47" s="341">
        <v>5000</v>
      </c>
      <c r="M47" s="249"/>
      <c r="N47" s="249">
        <f t="shared" si="3"/>
        <v>-5000</v>
      </c>
      <c r="O47" s="249"/>
      <c r="P47" s="342"/>
      <c r="U47" s="169"/>
      <c r="V47" s="169"/>
      <c r="W47" s="169"/>
      <c r="X47" s="169"/>
      <c r="Y47" s="169"/>
      <c r="Z47" s="169"/>
      <c r="AA47" s="169"/>
      <c r="AB47" s="169"/>
      <c r="AC47" s="169"/>
      <c r="AD47" s="102"/>
    </row>
    <row r="48" spans="2:30" x14ac:dyDescent="0.25">
      <c r="C48" t="s">
        <v>139</v>
      </c>
      <c r="F48" s="341">
        <v>-21612</v>
      </c>
      <c r="G48" s="249"/>
      <c r="H48" s="249"/>
      <c r="I48" s="249"/>
      <c r="J48" s="342"/>
      <c r="K48" s="249"/>
      <c r="L48" s="341"/>
      <c r="M48" s="249"/>
      <c r="N48" s="249">
        <f t="shared" si="3"/>
        <v>0</v>
      </c>
      <c r="O48" s="249"/>
      <c r="P48" s="342"/>
      <c r="U48" s="169"/>
      <c r="V48" s="169"/>
      <c r="W48" s="169"/>
      <c r="X48" s="169"/>
      <c r="Y48" s="169"/>
      <c r="Z48" s="169"/>
      <c r="AA48" s="169"/>
      <c r="AB48" s="169"/>
      <c r="AC48" s="169"/>
      <c r="AD48" s="102"/>
    </row>
    <row r="49" spans="2:30" x14ac:dyDescent="0.25">
      <c r="F49" s="346"/>
      <c r="G49" s="249"/>
      <c r="H49" s="250"/>
      <c r="I49" s="249"/>
      <c r="J49" s="347"/>
      <c r="K49" s="249"/>
      <c r="L49" s="346"/>
      <c r="M49" s="249"/>
      <c r="N49" s="250"/>
      <c r="O49" s="249"/>
      <c r="P49" s="347"/>
      <c r="U49" s="169"/>
      <c r="V49" s="169"/>
      <c r="W49" s="169"/>
      <c r="X49" s="169"/>
      <c r="Y49" s="169"/>
      <c r="Z49" s="169"/>
      <c r="AA49" s="169"/>
      <c r="AB49" s="169"/>
      <c r="AC49" s="169"/>
      <c r="AD49" s="102"/>
    </row>
    <row r="50" spans="2:30" x14ac:dyDescent="0.25">
      <c r="B50" s="7" t="s">
        <v>141</v>
      </c>
      <c r="F50" s="341">
        <f>SUM(F28:F49)</f>
        <v>650471</v>
      </c>
      <c r="G50" s="249"/>
      <c r="H50" s="249">
        <f>SUM(H28:H49)</f>
        <v>546685</v>
      </c>
      <c r="I50" s="249"/>
      <c r="J50" s="342">
        <f>SUM(J29:J49)</f>
        <v>452729</v>
      </c>
      <c r="K50" s="249"/>
      <c r="L50" s="341">
        <f>SUM(L28:L49)</f>
        <v>549016</v>
      </c>
      <c r="M50" s="249"/>
      <c r="N50" s="249">
        <f>SUM(N28:N49)</f>
        <v>7487</v>
      </c>
      <c r="O50" s="249"/>
      <c r="P50" s="342">
        <f>SUM(P29:P49)</f>
        <v>556503</v>
      </c>
      <c r="U50" s="169"/>
      <c r="V50" s="169"/>
      <c r="W50" s="169"/>
      <c r="X50" s="169"/>
      <c r="Y50" s="169"/>
      <c r="Z50" s="169"/>
      <c r="AA50" s="169"/>
      <c r="AB50" s="169"/>
      <c r="AC50" s="169"/>
      <c r="AD50" s="102"/>
    </row>
    <row r="51" spans="2:30" x14ac:dyDescent="0.25">
      <c r="F51" s="341"/>
      <c r="G51" s="249"/>
      <c r="H51" s="249"/>
      <c r="I51" s="249"/>
      <c r="J51" s="342"/>
      <c r="K51" s="249"/>
      <c r="L51" s="341"/>
      <c r="M51" s="249"/>
      <c r="N51" s="249"/>
      <c r="O51" s="249"/>
      <c r="P51" s="342"/>
      <c r="U51" s="169"/>
      <c r="V51" s="169"/>
      <c r="W51" s="169"/>
      <c r="X51" s="169"/>
      <c r="Y51" s="169"/>
      <c r="Z51" s="169"/>
      <c r="AA51" s="169"/>
      <c r="AB51" s="169"/>
      <c r="AC51" s="169"/>
      <c r="AD51" s="102"/>
    </row>
    <row r="52" spans="2:30" x14ac:dyDescent="0.25">
      <c r="B52" s="7" t="s">
        <v>89</v>
      </c>
      <c r="F52" s="341"/>
      <c r="G52" s="249"/>
      <c r="H52" s="249"/>
      <c r="I52" s="249"/>
      <c r="J52" s="342"/>
      <c r="K52" s="249"/>
      <c r="L52" s="341"/>
      <c r="M52" s="249"/>
      <c r="N52" s="249"/>
      <c r="O52" s="249"/>
      <c r="P52" s="342"/>
      <c r="U52" s="169"/>
      <c r="V52" s="169"/>
      <c r="W52" s="169"/>
      <c r="X52" s="169"/>
      <c r="Y52" s="169"/>
      <c r="Z52" s="169"/>
      <c r="AA52" s="169"/>
      <c r="AB52" s="169"/>
      <c r="AC52" s="169"/>
      <c r="AD52" s="102"/>
    </row>
    <row r="53" spans="2:30" x14ac:dyDescent="0.25">
      <c r="C53" t="s">
        <v>814</v>
      </c>
      <c r="F53" s="341">
        <v>50187</v>
      </c>
      <c r="G53" s="249"/>
      <c r="H53" s="249">
        <v>32913</v>
      </c>
      <c r="I53" s="249"/>
      <c r="J53" s="342">
        <v>33047</v>
      </c>
      <c r="K53" s="249"/>
      <c r="L53" s="341">
        <v>36569</v>
      </c>
      <c r="M53" s="249"/>
      <c r="N53" s="249">
        <f t="shared" ref="N53:N55" si="5">P53-L53</f>
        <v>-1501</v>
      </c>
      <c r="O53" s="249"/>
      <c r="P53" s="342">
        <v>35068</v>
      </c>
      <c r="U53" s="169"/>
      <c r="V53" s="169"/>
      <c r="W53" s="169"/>
      <c r="X53" s="169"/>
      <c r="Y53" s="169"/>
      <c r="Z53" s="169"/>
      <c r="AA53" s="169"/>
      <c r="AB53" s="169"/>
      <c r="AC53" s="169"/>
      <c r="AD53" s="102"/>
    </row>
    <row r="54" spans="2:30" x14ac:dyDescent="0.25">
      <c r="C54" t="s">
        <v>142</v>
      </c>
      <c r="F54" s="341">
        <v>13711</v>
      </c>
      <c r="G54" s="249"/>
      <c r="H54" s="249">
        <v>264145</v>
      </c>
      <c r="I54" s="249"/>
      <c r="J54" s="342">
        <v>83717</v>
      </c>
      <c r="K54" s="249"/>
      <c r="L54" s="341">
        <v>62000</v>
      </c>
      <c r="M54" s="249"/>
      <c r="N54" s="249">
        <f t="shared" si="5"/>
        <v>7700</v>
      </c>
      <c r="O54" s="249"/>
      <c r="P54" s="342">
        <v>69700</v>
      </c>
      <c r="U54" s="169"/>
      <c r="V54" s="169"/>
      <c r="W54" s="169"/>
      <c r="X54" s="169"/>
      <c r="Y54" s="169"/>
      <c r="Z54" s="169"/>
      <c r="AA54" s="169"/>
      <c r="AB54" s="169"/>
      <c r="AC54" s="169"/>
      <c r="AD54" s="102"/>
    </row>
    <row r="55" spans="2:30" x14ac:dyDescent="0.25">
      <c r="C55" t="s">
        <v>944</v>
      </c>
      <c r="F55" s="346">
        <v>8757</v>
      </c>
      <c r="G55" s="249"/>
      <c r="H55" s="250">
        <v>9338</v>
      </c>
      <c r="I55" s="249"/>
      <c r="J55" s="347">
        <v>13337</v>
      </c>
      <c r="K55" s="249"/>
      <c r="L55" s="346">
        <v>8500</v>
      </c>
      <c r="M55" s="249"/>
      <c r="N55" s="250">
        <f t="shared" si="5"/>
        <v>14998</v>
      </c>
      <c r="O55" s="249"/>
      <c r="P55" s="347">
        <v>23498</v>
      </c>
      <c r="U55" s="169"/>
      <c r="V55" s="169"/>
      <c r="W55" s="169"/>
      <c r="X55" s="169"/>
      <c r="Y55" s="169"/>
      <c r="Z55" s="169"/>
      <c r="AA55" s="169"/>
      <c r="AB55" s="169"/>
      <c r="AC55" s="169"/>
      <c r="AD55" s="102"/>
    </row>
    <row r="56" spans="2:30" x14ac:dyDescent="0.25">
      <c r="B56" s="7" t="s">
        <v>143</v>
      </c>
      <c r="F56" s="341">
        <f>SUM(F53:F55)</f>
        <v>72655</v>
      </c>
      <c r="G56" s="249"/>
      <c r="H56" s="249">
        <f>SUM(H53:H55)</f>
        <v>306396</v>
      </c>
      <c r="I56" s="249"/>
      <c r="J56" s="342">
        <f>SUM(J53:J55)</f>
        <v>130101</v>
      </c>
      <c r="K56" s="249"/>
      <c r="L56" s="341">
        <f>SUM(L53:L55)</f>
        <v>107069</v>
      </c>
      <c r="M56" s="249"/>
      <c r="N56" s="249">
        <f>SUM(N53:N55)</f>
        <v>21197</v>
      </c>
      <c r="O56" s="249"/>
      <c r="P56" s="342">
        <f>SUM(P53:P55)</f>
        <v>128266</v>
      </c>
      <c r="T56" s="169"/>
      <c r="U56" s="169"/>
      <c r="V56" s="169"/>
      <c r="W56" s="169"/>
      <c r="X56" s="169"/>
      <c r="Y56" s="169"/>
      <c r="Z56" s="169"/>
      <c r="AA56" s="169"/>
      <c r="AB56" s="169"/>
      <c r="AC56" s="169"/>
      <c r="AD56" s="102"/>
    </row>
    <row r="57" spans="2:30" x14ac:dyDescent="0.25">
      <c r="F57" s="341"/>
      <c r="G57" s="249"/>
      <c r="H57" s="249"/>
      <c r="I57" s="249"/>
      <c r="J57" s="342"/>
      <c r="K57" s="249"/>
      <c r="L57" s="341"/>
      <c r="M57" s="249"/>
      <c r="N57" s="249"/>
      <c r="O57" s="249"/>
      <c r="P57" s="342"/>
      <c r="T57" s="169"/>
      <c r="U57" s="169"/>
      <c r="V57" s="169"/>
      <c r="W57" s="169"/>
      <c r="X57" s="169"/>
      <c r="Y57" s="169"/>
      <c r="Z57" s="169"/>
      <c r="AA57" s="169"/>
      <c r="AB57" s="169"/>
      <c r="AC57" s="169"/>
      <c r="AD57" s="102"/>
    </row>
    <row r="58" spans="2:30" x14ac:dyDescent="0.25">
      <c r="B58" s="7" t="s">
        <v>812</v>
      </c>
      <c r="F58" s="341"/>
      <c r="G58" s="249"/>
      <c r="H58" s="249"/>
      <c r="I58" s="249"/>
      <c r="J58" s="342"/>
      <c r="K58" s="249"/>
      <c r="L58" s="341"/>
      <c r="M58" s="249"/>
      <c r="N58" s="249"/>
      <c r="O58" s="249"/>
      <c r="P58" s="342"/>
      <c r="T58" s="169"/>
      <c r="U58" s="169"/>
      <c r="V58" s="169"/>
      <c r="W58" s="169"/>
      <c r="X58" s="169"/>
      <c r="Y58" s="169"/>
      <c r="Z58" s="169"/>
      <c r="AA58" s="169"/>
      <c r="AB58" s="169"/>
      <c r="AC58" s="169"/>
      <c r="AD58" s="102"/>
    </row>
    <row r="59" spans="2:30" x14ac:dyDescent="0.25">
      <c r="B59" s="7">
        <v>5218</v>
      </c>
      <c r="C59" t="s">
        <v>144</v>
      </c>
      <c r="F59" s="341"/>
      <c r="G59" s="249"/>
      <c r="H59" s="249"/>
      <c r="I59" s="249"/>
      <c r="J59" s="342"/>
      <c r="K59" s="249"/>
      <c r="L59" s="341"/>
      <c r="M59" s="249"/>
      <c r="N59" s="249">
        <f t="shared" ref="N59:N65" si="6">P59-L59</f>
        <v>0</v>
      </c>
      <c r="O59" s="249"/>
      <c r="P59" s="342"/>
      <c r="T59" s="169"/>
      <c r="U59" s="169"/>
      <c r="V59" s="169"/>
      <c r="W59" s="169"/>
      <c r="X59" s="169"/>
      <c r="Y59" s="169"/>
      <c r="Z59" s="169"/>
      <c r="AA59" s="169"/>
      <c r="AB59" s="169"/>
      <c r="AC59" s="169"/>
      <c r="AD59" s="102"/>
    </row>
    <row r="60" spans="2:30" x14ac:dyDescent="0.25">
      <c r="B60" s="7">
        <v>5219</v>
      </c>
      <c r="C60" t="s">
        <v>437</v>
      </c>
      <c r="F60" s="341"/>
      <c r="G60" s="249"/>
      <c r="H60" s="249"/>
      <c r="I60" s="249"/>
      <c r="J60" s="342"/>
      <c r="K60" s="249"/>
      <c r="L60" s="341"/>
      <c r="M60" s="249"/>
      <c r="N60" s="249">
        <f t="shared" si="6"/>
        <v>0</v>
      </c>
      <c r="O60" s="249"/>
      <c r="P60" s="342"/>
      <c r="T60" s="169"/>
      <c r="U60" s="169"/>
      <c r="V60" s="169"/>
      <c r="W60" s="169"/>
      <c r="X60" s="169"/>
      <c r="Y60" s="169"/>
      <c r="Z60" s="169"/>
      <c r="AA60" s="169"/>
      <c r="AB60" s="169"/>
      <c r="AC60" s="169"/>
      <c r="AD60" s="102"/>
    </row>
    <row r="61" spans="2:30" x14ac:dyDescent="0.25">
      <c r="B61" s="7">
        <v>5819</v>
      </c>
      <c r="C61" t="s">
        <v>813</v>
      </c>
      <c r="F61" s="341"/>
      <c r="G61" s="249"/>
      <c r="H61" s="249"/>
      <c r="I61" s="249"/>
      <c r="J61" s="342"/>
      <c r="K61" s="249"/>
      <c r="L61" s="341"/>
      <c r="M61" s="249"/>
      <c r="N61" s="249">
        <f t="shared" si="6"/>
        <v>0</v>
      </c>
      <c r="O61" s="249"/>
      <c r="P61" s="342"/>
      <c r="T61" s="169"/>
      <c r="U61" s="169"/>
      <c r="V61" s="169"/>
      <c r="W61" s="169"/>
      <c r="X61" s="169"/>
      <c r="Y61" s="169"/>
      <c r="Z61" s="169"/>
      <c r="AA61" s="169"/>
      <c r="AB61" s="169"/>
      <c r="AC61" s="169"/>
      <c r="AD61" s="102"/>
    </row>
    <row r="62" spans="2:30" x14ac:dyDescent="0.25">
      <c r="B62" s="7">
        <v>5243</v>
      </c>
      <c r="C62" t="s">
        <v>951</v>
      </c>
      <c r="F62" s="341"/>
      <c r="G62" s="249"/>
      <c r="H62" s="249"/>
      <c r="I62" s="249"/>
      <c r="J62" s="342"/>
      <c r="K62" s="249"/>
      <c r="L62" s="341"/>
      <c r="M62" s="249"/>
      <c r="N62" s="249">
        <f t="shared" si="6"/>
        <v>10000</v>
      </c>
      <c r="O62" s="249"/>
      <c r="P62" s="342">
        <v>10000</v>
      </c>
      <c r="T62" s="169"/>
      <c r="U62" s="169"/>
      <c r="V62" s="169"/>
      <c r="W62" s="169"/>
      <c r="X62" s="169"/>
      <c r="Y62" s="169"/>
      <c r="Z62" s="169"/>
      <c r="AA62" s="169"/>
      <c r="AB62" s="169"/>
      <c r="AC62" s="169"/>
      <c r="AD62" s="102"/>
    </row>
    <row r="63" spans="2:30" x14ac:dyDescent="0.25">
      <c r="B63" s="7">
        <v>5220</v>
      </c>
      <c r="C63" t="s">
        <v>888</v>
      </c>
      <c r="F63" s="341"/>
      <c r="G63" s="249"/>
      <c r="H63" s="249">
        <v>-40014</v>
      </c>
      <c r="I63" s="249"/>
      <c r="J63" s="342">
        <v>-58898</v>
      </c>
      <c r="K63" s="249"/>
      <c r="L63" s="341">
        <v>-48000</v>
      </c>
      <c r="M63" s="249"/>
      <c r="N63" s="249"/>
      <c r="O63" s="249"/>
      <c r="P63" s="342">
        <v>-62000</v>
      </c>
      <c r="T63" s="169"/>
      <c r="U63" s="169"/>
      <c r="V63" s="169"/>
      <c r="W63" s="169"/>
      <c r="X63" s="169"/>
      <c r="Y63" s="169"/>
      <c r="Z63" s="169"/>
      <c r="AA63" s="169"/>
      <c r="AB63" s="169"/>
      <c r="AC63" s="169"/>
      <c r="AD63" s="102"/>
    </row>
    <row r="64" spans="2:30" x14ac:dyDescent="0.25">
      <c r="B64" s="7">
        <v>5222</v>
      </c>
      <c r="C64" t="s">
        <v>145</v>
      </c>
      <c r="F64" s="341">
        <v>-28466</v>
      </c>
      <c r="G64" s="249"/>
      <c r="H64" s="249">
        <v>-151253</v>
      </c>
      <c r="I64" s="249"/>
      <c r="J64" s="342"/>
      <c r="K64" s="249"/>
      <c r="L64" s="341"/>
      <c r="M64" s="249"/>
      <c r="N64" s="249">
        <f t="shared" si="6"/>
        <v>0</v>
      </c>
      <c r="O64" s="249"/>
      <c r="P64" s="342"/>
      <c r="T64" s="169"/>
      <c r="U64" s="169"/>
      <c r="V64" s="169"/>
      <c r="W64" s="169"/>
      <c r="X64" s="169"/>
      <c r="Y64" s="169"/>
      <c r="Z64" s="169"/>
      <c r="AA64" s="169"/>
      <c r="AB64" s="169"/>
      <c r="AC64" s="169"/>
      <c r="AD64" s="102"/>
    </row>
    <row r="65" spans="2:30" x14ac:dyDescent="0.25">
      <c r="B65" s="7">
        <v>5223</v>
      </c>
      <c r="C65" t="s">
        <v>29</v>
      </c>
      <c r="F65" s="346"/>
      <c r="G65" s="249"/>
      <c r="H65" s="250"/>
      <c r="I65" s="249"/>
      <c r="J65" s="347"/>
      <c r="K65" s="249"/>
      <c r="L65" s="346"/>
      <c r="M65" s="249"/>
      <c r="N65" s="250">
        <f t="shared" si="6"/>
        <v>0</v>
      </c>
      <c r="O65" s="249"/>
      <c r="P65" s="347"/>
      <c r="T65" s="169"/>
      <c r="U65" s="169"/>
      <c r="V65" s="169"/>
      <c r="W65" s="169"/>
      <c r="X65" s="169"/>
      <c r="Y65" s="169"/>
      <c r="Z65" s="169"/>
      <c r="AA65" s="169"/>
      <c r="AB65" s="169"/>
      <c r="AC65" s="169"/>
      <c r="AD65" s="102"/>
    </row>
    <row r="66" spans="2:30" x14ac:dyDescent="0.25">
      <c r="B66" s="7" t="s">
        <v>815</v>
      </c>
      <c r="F66" s="341">
        <f>SUM(F58:F65)</f>
        <v>-28466</v>
      </c>
      <c r="G66" s="249"/>
      <c r="H66" s="249">
        <f>SUM(H58:H65)</f>
        <v>-191267</v>
      </c>
      <c r="I66" s="249"/>
      <c r="J66" s="342">
        <f>SUM(J58:J65)</f>
        <v>-58898</v>
      </c>
      <c r="K66" s="249"/>
      <c r="L66" s="341">
        <f>SUM(L58:L65)</f>
        <v>-48000</v>
      </c>
      <c r="M66" s="249"/>
      <c r="N66" s="249">
        <f>SUM(N58:N65)</f>
        <v>10000</v>
      </c>
      <c r="O66" s="249"/>
      <c r="P66" s="342">
        <f>SUM(P58:P65)</f>
        <v>-52000</v>
      </c>
      <c r="T66" s="169"/>
      <c r="U66" s="169"/>
      <c r="V66" s="169"/>
      <c r="W66" s="169"/>
      <c r="X66" s="169"/>
      <c r="Y66" s="169"/>
      <c r="Z66" s="169"/>
      <c r="AA66" s="169"/>
      <c r="AB66" s="169"/>
      <c r="AC66" s="169"/>
      <c r="AD66" s="102"/>
    </row>
    <row r="67" spans="2:30" x14ac:dyDescent="0.25">
      <c r="F67" s="341"/>
      <c r="G67" s="249"/>
      <c r="H67" s="249"/>
      <c r="I67" s="249"/>
      <c r="J67" s="342"/>
      <c r="K67" s="249"/>
      <c r="L67" s="341"/>
      <c r="M67" s="249"/>
      <c r="N67" s="249"/>
      <c r="O67" s="249"/>
      <c r="P67" s="342"/>
      <c r="T67" s="169"/>
      <c r="U67" s="169"/>
      <c r="V67" s="169"/>
      <c r="W67" s="169"/>
      <c r="X67" s="169"/>
      <c r="Y67" s="169"/>
      <c r="Z67" s="169"/>
      <c r="AA67" s="169"/>
      <c r="AB67" s="169"/>
      <c r="AC67" s="169"/>
      <c r="AD67" s="102"/>
    </row>
    <row r="68" spans="2:30" ht="15.75" thickBot="1" x14ac:dyDescent="0.3">
      <c r="D68" s="112" t="s">
        <v>90</v>
      </c>
      <c r="F68" s="382">
        <f>F21+F26+F50+F56+F66</f>
        <v>1866837.02</v>
      </c>
      <c r="G68" s="383"/>
      <c r="H68" s="383">
        <f>H21+H26+H50+H56+H66</f>
        <v>1868560</v>
      </c>
      <c r="I68" s="383"/>
      <c r="J68" s="384">
        <f>J21+J26+J50+J56+J66</f>
        <v>1872845</v>
      </c>
      <c r="K68" s="249"/>
      <c r="L68" s="382">
        <f>L21+L26+L50+L56+L66</f>
        <v>2009995</v>
      </c>
      <c r="M68" s="383"/>
      <c r="N68" s="383">
        <f>N21+N26+N50+N56+N66</f>
        <v>77302</v>
      </c>
      <c r="O68" s="383"/>
      <c r="P68" s="384">
        <f>P21+P26+P50+P56+P66</f>
        <v>2073297</v>
      </c>
      <c r="T68" s="169"/>
      <c r="U68" s="169"/>
      <c r="V68" s="169"/>
      <c r="W68" s="169"/>
      <c r="X68" s="169"/>
      <c r="Y68" s="169"/>
      <c r="Z68" s="169"/>
      <c r="AA68" s="169"/>
      <c r="AB68" s="169"/>
      <c r="AC68" s="169"/>
      <c r="AD68" s="102"/>
    </row>
    <row r="69" spans="2:30" ht="5.25" customHeight="1" x14ac:dyDescent="0.25">
      <c r="T69" s="169"/>
      <c r="U69" s="169"/>
      <c r="V69" s="169"/>
      <c r="W69" s="169"/>
      <c r="X69" s="169"/>
      <c r="Y69" s="169"/>
      <c r="Z69" s="169"/>
      <c r="AA69" s="169"/>
      <c r="AB69" s="169"/>
      <c r="AC69" s="169"/>
      <c r="AD69" s="102"/>
    </row>
    <row r="70" spans="2:30" x14ac:dyDescent="0.25">
      <c r="T70" s="169"/>
      <c r="U70" s="169"/>
      <c r="V70" s="169"/>
      <c r="W70" s="169"/>
      <c r="X70" s="169"/>
      <c r="Y70" s="169"/>
      <c r="Z70" s="169"/>
      <c r="AA70" s="169"/>
      <c r="AB70" s="169"/>
      <c r="AC70" s="169"/>
      <c r="AD70" s="102"/>
    </row>
    <row r="71" spans="2:30" x14ac:dyDescent="0.25">
      <c r="T71" s="169"/>
      <c r="U71" s="169"/>
      <c r="V71" s="169"/>
      <c r="W71" s="169"/>
      <c r="X71" s="169"/>
      <c r="Y71" s="169"/>
      <c r="Z71" s="169"/>
      <c r="AA71" s="169"/>
      <c r="AB71" s="169"/>
      <c r="AC71" s="169"/>
      <c r="AD71" s="102"/>
    </row>
    <row r="72" spans="2:30" x14ac:dyDescent="0.25">
      <c r="T72" s="169"/>
      <c r="U72" s="169"/>
      <c r="V72" s="169"/>
      <c r="W72" s="169"/>
      <c r="X72" s="169"/>
      <c r="Y72" s="169"/>
      <c r="Z72" s="169"/>
      <c r="AA72" s="169"/>
      <c r="AB72" s="169"/>
      <c r="AC72" s="169"/>
      <c r="AD72" s="102"/>
    </row>
    <row r="73" spans="2:30" x14ac:dyDescent="0.25">
      <c r="T73" s="169"/>
      <c r="U73" s="169"/>
      <c r="V73" s="169"/>
      <c r="W73" s="169"/>
      <c r="X73" s="169"/>
      <c r="Y73" s="169"/>
      <c r="Z73" s="169"/>
      <c r="AA73" s="169"/>
      <c r="AB73" s="169"/>
      <c r="AC73" s="169"/>
      <c r="AD73" s="102"/>
    </row>
    <row r="74" spans="2:30" x14ac:dyDescent="0.25">
      <c r="T74" s="169"/>
      <c r="U74" s="169"/>
      <c r="V74" s="169"/>
      <c r="W74" s="169"/>
      <c r="X74" s="169"/>
      <c r="Y74" s="169"/>
      <c r="Z74" s="169"/>
      <c r="AA74" s="169"/>
      <c r="AB74" s="169"/>
      <c r="AC74" s="169"/>
      <c r="AD74" s="102"/>
    </row>
    <row r="75" spans="2:30" x14ac:dyDescent="0.25">
      <c r="T75" s="169"/>
      <c r="U75" s="169"/>
      <c r="V75" s="169"/>
      <c r="W75" s="169"/>
      <c r="X75" s="169"/>
      <c r="Y75" s="169"/>
      <c r="Z75" s="169"/>
      <c r="AA75" s="169"/>
      <c r="AB75" s="169"/>
      <c r="AC75" s="169"/>
      <c r="AD75" s="102"/>
    </row>
    <row r="76" spans="2:30" x14ac:dyDescent="0.25">
      <c r="T76" s="169"/>
      <c r="U76" s="169"/>
      <c r="V76" s="169"/>
      <c r="W76" s="169"/>
      <c r="X76" s="169"/>
      <c r="Y76" s="169"/>
      <c r="Z76" s="169"/>
      <c r="AA76" s="169"/>
      <c r="AB76" s="169"/>
      <c r="AC76" s="169"/>
      <c r="AD76" s="102"/>
    </row>
    <row r="77" spans="2:30" x14ac:dyDescent="0.25">
      <c r="T77" s="169"/>
      <c r="U77" s="169"/>
      <c r="V77" s="169"/>
      <c r="W77" s="169"/>
      <c r="X77" s="169"/>
      <c r="Y77" s="169"/>
      <c r="Z77" s="169"/>
      <c r="AA77" s="169"/>
      <c r="AB77" s="169"/>
      <c r="AC77" s="169"/>
      <c r="AD77" s="102"/>
    </row>
    <row r="78" spans="2:30" x14ac:dyDescent="0.25">
      <c r="T78" s="169"/>
      <c r="U78" s="169"/>
      <c r="V78" s="169"/>
      <c r="W78" s="169"/>
      <c r="X78" s="169"/>
      <c r="Y78" s="169"/>
      <c r="Z78" s="169"/>
      <c r="AA78" s="169"/>
      <c r="AB78" s="169"/>
      <c r="AC78" s="169"/>
      <c r="AD78" s="102"/>
    </row>
    <row r="79" spans="2:30" x14ac:dyDescent="0.25">
      <c r="T79" s="169"/>
      <c r="U79" s="169"/>
      <c r="V79" s="169"/>
      <c r="W79" s="169"/>
      <c r="X79" s="169"/>
      <c r="Y79" s="169"/>
      <c r="Z79" s="169"/>
      <c r="AA79" s="169"/>
      <c r="AB79" s="169"/>
      <c r="AC79" s="169"/>
      <c r="AD79" s="102"/>
    </row>
    <row r="80" spans="2:30" x14ac:dyDescent="0.25">
      <c r="T80" s="169"/>
      <c r="U80" s="169"/>
      <c r="V80" s="169"/>
      <c r="W80" s="169"/>
      <c r="X80" s="169"/>
      <c r="Y80" s="169"/>
      <c r="Z80" s="169"/>
      <c r="AA80" s="169"/>
      <c r="AB80" s="169"/>
      <c r="AC80" s="169"/>
      <c r="AD80" s="102"/>
    </row>
    <row r="81" spans="20:30" x14ac:dyDescent="0.25">
      <c r="T81" s="169"/>
      <c r="U81" s="169"/>
      <c r="V81" s="169"/>
      <c r="W81" s="169"/>
      <c r="X81" s="169"/>
      <c r="Y81" s="169"/>
      <c r="Z81" s="169"/>
      <c r="AA81" s="169"/>
      <c r="AB81" s="169"/>
      <c r="AC81" s="169"/>
      <c r="AD81" s="102"/>
    </row>
    <row r="82" spans="20:30" x14ac:dyDescent="0.25">
      <c r="T82" s="169"/>
      <c r="U82" s="169"/>
      <c r="V82" s="169"/>
      <c r="W82" s="169"/>
      <c r="X82" s="169"/>
      <c r="Y82" s="169"/>
      <c r="Z82" s="169"/>
      <c r="AA82" s="169"/>
      <c r="AB82" s="169"/>
      <c r="AC82" s="169"/>
      <c r="AD82" s="102"/>
    </row>
    <row r="83" spans="20:30" x14ac:dyDescent="0.25">
      <c r="T83" s="169"/>
      <c r="U83" s="169"/>
      <c r="V83" s="169"/>
      <c r="W83" s="169"/>
      <c r="X83" s="169"/>
      <c r="Y83" s="169"/>
      <c r="Z83" s="169"/>
      <c r="AA83" s="169"/>
      <c r="AB83" s="169"/>
      <c r="AC83" s="169"/>
      <c r="AD83" s="102"/>
    </row>
    <row r="84" spans="20:30" x14ac:dyDescent="0.25">
      <c r="T84" s="169"/>
      <c r="U84" s="169"/>
      <c r="V84" s="169"/>
      <c r="W84" s="169"/>
      <c r="X84" s="169"/>
      <c r="Y84" s="169"/>
      <c r="Z84" s="169"/>
      <c r="AA84" s="169"/>
      <c r="AB84" s="169"/>
      <c r="AC84" s="169"/>
      <c r="AD84" s="102"/>
    </row>
    <row r="85" spans="20:30" x14ac:dyDescent="0.25">
      <c r="T85" s="169"/>
      <c r="U85" s="169"/>
      <c r="V85" s="169"/>
      <c r="W85" s="169"/>
      <c r="X85" s="169"/>
      <c r="Y85" s="169"/>
      <c r="Z85" s="169"/>
      <c r="AA85" s="169"/>
      <c r="AB85" s="169"/>
      <c r="AC85" s="169"/>
      <c r="AD85" s="102"/>
    </row>
    <row r="86" spans="20:30" x14ac:dyDescent="0.25">
      <c r="T86" s="169"/>
      <c r="U86" s="169"/>
      <c r="V86" s="169"/>
      <c r="W86" s="169"/>
      <c r="X86" s="169"/>
      <c r="Y86" s="169"/>
      <c r="Z86" s="169"/>
      <c r="AA86" s="169"/>
      <c r="AB86" s="169"/>
      <c r="AC86" s="169"/>
      <c r="AD86" s="102"/>
    </row>
    <row r="87" spans="20:30" x14ac:dyDescent="0.25">
      <c r="T87" s="169"/>
      <c r="U87" s="169"/>
      <c r="V87" s="169"/>
      <c r="W87" s="169"/>
      <c r="X87" s="169"/>
      <c r="Y87" s="169"/>
      <c r="Z87" s="169"/>
      <c r="AA87" s="169"/>
      <c r="AB87" s="169"/>
      <c r="AC87" s="169"/>
      <c r="AD87" s="102"/>
    </row>
    <row r="88" spans="20:30" x14ac:dyDescent="0.25">
      <c r="T88" s="169"/>
      <c r="U88" s="169"/>
      <c r="V88" s="169"/>
      <c r="W88" s="169"/>
      <c r="X88" s="169"/>
      <c r="Y88" s="169"/>
      <c r="Z88" s="169"/>
      <c r="AA88" s="169"/>
      <c r="AB88" s="169"/>
      <c r="AC88" s="169"/>
      <c r="AD88" s="102"/>
    </row>
    <row r="89" spans="20:30" x14ac:dyDescent="0.25">
      <c r="T89" s="169"/>
      <c r="U89" s="169"/>
      <c r="V89" s="169"/>
      <c r="W89" s="169"/>
      <c r="X89" s="169"/>
      <c r="Y89" s="169"/>
      <c r="Z89" s="169"/>
      <c r="AA89" s="169"/>
      <c r="AB89" s="169"/>
      <c r="AC89" s="169"/>
      <c r="AD89" s="102"/>
    </row>
    <row r="90" spans="20:30" x14ac:dyDescent="0.25">
      <c r="T90" s="169"/>
      <c r="U90" s="169"/>
      <c r="V90" s="169"/>
      <c r="W90" s="169"/>
      <c r="X90" s="169"/>
      <c r="Y90" s="169"/>
      <c r="Z90" s="169"/>
      <c r="AA90" s="169"/>
      <c r="AB90" s="169"/>
      <c r="AC90" s="169"/>
      <c r="AD90" s="102"/>
    </row>
    <row r="91" spans="20:30" x14ac:dyDescent="0.25">
      <c r="T91" s="169"/>
      <c r="U91" s="169"/>
      <c r="V91" s="169"/>
      <c r="W91" s="169"/>
      <c r="X91" s="169"/>
      <c r="Y91" s="169"/>
      <c r="Z91" s="169"/>
      <c r="AA91" s="169"/>
      <c r="AB91" s="169"/>
      <c r="AC91" s="169"/>
      <c r="AD91" s="102"/>
    </row>
    <row r="92" spans="20:30" x14ac:dyDescent="0.25">
      <c r="T92" s="169"/>
      <c r="U92" s="169"/>
      <c r="V92" s="169"/>
      <c r="W92" s="169"/>
      <c r="X92" s="169"/>
      <c r="Y92" s="169"/>
      <c r="Z92" s="169"/>
      <c r="AA92" s="169"/>
      <c r="AB92" s="169"/>
      <c r="AC92" s="169"/>
      <c r="AD92" s="102"/>
    </row>
    <row r="93" spans="20:30" x14ac:dyDescent="0.25">
      <c r="T93" s="169"/>
      <c r="U93" s="169"/>
      <c r="V93" s="169"/>
      <c r="W93" s="169"/>
      <c r="X93" s="169"/>
      <c r="Y93" s="169"/>
      <c r="Z93" s="169"/>
      <c r="AA93" s="169"/>
      <c r="AB93" s="169"/>
      <c r="AC93" s="169"/>
      <c r="AD93" s="102"/>
    </row>
    <row r="94" spans="20:30" x14ac:dyDescent="0.25">
      <c r="T94" s="169"/>
      <c r="U94" s="169"/>
      <c r="V94" s="169"/>
      <c r="W94" s="169"/>
      <c r="X94" s="169"/>
      <c r="Y94" s="169"/>
      <c r="Z94" s="169"/>
      <c r="AA94" s="169"/>
      <c r="AB94" s="169"/>
      <c r="AC94" s="169"/>
      <c r="AD94" s="102"/>
    </row>
    <row r="95" spans="20:30" x14ac:dyDescent="0.25">
      <c r="T95" s="169"/>
      <c r="U95" s="169"/>
      <c r="V95" s="169"/>
      <c r="W95" s="169"/>
      <c r="X95" s="169"/>
      <c r="Y95" s="169"/>
      <c r="Z95" s="169"/>
      <c r="AA95" s="169"/>
      <c r="AB95" s="169"/>
      <c r="AC95" s="169"/>
      <c r="AD95" s="102"/>
    </row>
    <row r="96" spans="20:30" x14ac:dyDescent="0.25">
      <c r="T96" s="169"/>
      <c r="U96" s="169"/>
      <c r="V96" s="169"/>
      <c r="W96" s="169"/>
      <c r="X96" s="169"/>
      <c r="Y96" s="169"/>
      <c r="Z96" s="169"/>
      <c r="AA96" s="169"/>
      <c r="AB96" s="169"/>
      <c r="AC96" s="169"/>
      <c r="AD96" s="102"/>
    </row>
    <row r="97" spans="20:30" x14ac:dyDescent="0.25">
      <c r="T97" s="169"/>
      <c r="U97" s="169"/>
      <c r="V97" s="169"/>
      <c r="W97" s="169"/>
      <c r="X97" s="169"/>
      <c r="Y97" s="169"/>
      <c r="Z97" s="169"/>
      <c r="AA97" s="169"/>
      <c r="AB97" s="169"/>
      <c r="AC97" s="169"/>
      <c r="AD97" s="102"/>
    </row>
    <row r="98" spans="20:30" x14ac:dyDescent="0.25">
      <c r="T98" s="169"/>
      <c r="U98" s="169"/>
      <c r="V98" s="169"/>
      <c r="W98" s="169"/>
      <c r="X98" s="169"/>
      <c r="Y98" s="169"/>
      <c r="Z98" s="169"/>
      <c r="AA98" s="169"/>
      <c r="AB98" s="169"/>
      <c r="AC98" s="169"/>
      <c r="AD98" s="102"/>
    </row>
    <row r="99" spans="20:30" x14ac:dyDescent="0.25">
      <c r="T99" s="169"/>
      <c r="U99" s="169"/>
      <c r="V99" s="169"/>
      <c r="W99" s="169"/>
      <c r="X99" s="169"/>
      <c r="Y99" s="169"/>
      <c r="Z99" s="169"/>
      <c r="AA99" s="169"/>
      <c r="AB99" s="169"/>
      <c r="AC99" s="169"/>
      <c r="AD99" s="102"/>
    </row>
    <row r="100" spans="20:30" x14ac:dyDescent="0.25">
      <c r="T100" s="169"/>
      <c r="U100" s="169"/>
      <c r="V100" s="169"/>
      <c r="W100" s="169"/>
      <c r="X100" s="169"/>
      <c r="Y100" s="169"/>
      <c r="Z100" s="169"/>
      <c r="AA100" s="169"/>
      <c r="AB100" s="169"/>
      <c r="AC100" s="169"/>
      <c r="AD100" s="102"/>
    </row>
    <row r="101" spans="20:30" x14ac:dyDescent="0.25">
      <c r="T101" s="169"/>
      <c r="U101" s="169"/>
      <c r="V101" s="169"/>
      <c r="W101" s="169"/>
      <c r="X101" s="169"/>
      <c r="Y101" s="169"/>
      <c r="Z101" s="169"/>
      <c r="AA101" s="169"/>
      <c r="AB101" s="169"/>
      <c r="AC101" s="169"/>
      <c r="AD101" s="102"/>
    </row>
    <row r="102" spans="20:30" x14ac:dyDescent="0.25">
      <c r="T102" s="169"/>
      <c r="U102" s="169"/>
      <c r="V102" s="169"/>
      <c r="W102" s="169"/>
      <c r="X102" s="169"/>
      <c r="Y102" s="169"/>
      <c r="Z102" s="169"/>
      <c r="AA102" s="169"/>
      <c r="AB102" s="169"/>
      <c r="AC102" s="169"/>
      <c r="AD102" s="102"/>
    </row>
    <row r="103" spans="20:30" x14ac:dyDescent="0.25">
      <c r="T103" s="169"/>
      <c r="U103" s="169"/>
      <c r="V103" s="169"/>
      <c r="W103" s="169"/>
      <c r="X103" s="169"/>
      <c r="Y103" s="169"/>
      <c r="Z103" s="169"/>
      <c r="AA103" s="169"/>
      <c r="AB103" s="169"/>
      <c r="AC103" s="169"/>
      <c r="AD103" s="102"/>
    </row>
    <row r="104" spans="20:30" x14ac:dyDescent="0.25">
      <c r="T104" s="169"/>
      <c r="U104" s="169"/>
      <c r="V104" s="169"/>
      <c r="W104" s="169"/>
      <c r="X104" s="169"/>
      <c r="Y104" s="169"/>
      <c r="Z104" s="169"/>
      <c r="AA104" s="169"/>
      <c r="AB104" s="169"/>
      <c r="AC104" s="169"/>
      <c r="AD104" s="102"/>
    </row>
    <row r="105" spans="20:30" x14ac:dyDescent="0.25">
      <c r="T105" s="169"/>
      <c r="U105" s="169"/>
      <c r="V105" s="169"/>
      <c r="W105" s="169"/>
      <c r="X105" s="169"/>
      <c r="Y105" s="169"/>
      <c r="Z105" s="169"/>
      <c r="AA105" s="169"/>
      <c r="AB105" s="169"/>
      <c r="AC105" s="169"/>
      <c r="AD105" s="102"/>
    </row>
    <row r="106" spans="20:30" x14ac:dyDescent="0.25">
      <c r="T106" s="169"/>
      <c r="U106" s="169"/>
      <c r="V106" s="169"/>
      <c r="W106" s="169"/>
      <c r="X106" s="169"/>
      <c r="Y106" s="169"/>
      <c r="Z106" s="169"/>
      <c r="AA106" s="169"/>
      <c r="AB106" s="169"/>
      <c r="AC106" s="169"/>
      <c r="AD106" s="102"/>
    </row>
    <row r="107" spans="20:30" x14ac:dyDescent="0.25">
      <c r="T107" s="169"/>
      <c r="U107" s="169"/>
      <c r="V107" s="169"/>
      <c r="W107" s="169"/>
      <c r="X107" s="169"/>
      <c r="Y107" s="169"/>
      <c r="Z107" s="169"/>
      <c r="AA107" s="169"/>
      <c r="AB107" s="169"/>
      <c r="AC107" s="169"/>
      <c r="AD107" s="102"/>
    </row>
    <row r="108" spans="20:30" x14ac:dyDescent="0.25">
      <c r="T108" s="169"/>
      <c r="U108" s="169"/>
      <c r="V108" s="169"/>
      <c r="W108" s="169"/>
      <c r="X108" s="169"/>
      <c r="Y108" s="169"/>
      <c r="Z108" s="169"/>
      <c r="AA108" s="169"/>
      <c r="AB108" s="169"/>
      <c r="AC108" s="169"/>
      <c r="AD108" s="102"/>
    </row>
    <row r="109" spans="20:30" x14ac:dyDescent="0.25">
      <c r="T109" s="169"/>
      <c r="U109" s="169"/>
      <c r="V109" s="169"/>
      <c r="W109" s="169"/>
      <c r="X109" s="169"/>
      <c r="Y109" s="169"/>
      <c r="Z109" s="169"/>
      <c r="AA109" s="169"/>
      <c r="AB109" s="169"/>
      <c r="AC109" s="169"/>
      <c r="AD109" s="102"/>
    </row>
    <row r="110" spans="20:30" x14ac:dyDescent="0.25">
      <c r="T110" s="169"/>
      <c r="U110" s="169"/>
      <c r="V110" s="169"/>
      <c r="W110" s="169"/>
      <c r="X110" s="169"/>
      <c r="Y110" s="169"/>
      <c r="Z110" s="169"/>
      <c r="AA110" s="169"/>
      <c r="AB110" s="169"/>
      <c r="AC110" s="169"/>
      <c r="AD110" s="102"/>
    </row>
    <row r="111" spans="20:30" x14ac:dyDescent="0.25">
      <c r="T111" s="169"/>
      <c r="U111" s="169"/>
      <c r="V111" s="169"/>
      <c r="W111" s="169"/>
      <c r="X111" s="169"/>
      <c r="Y111" s="169"/>
      <c r="Z111" s="169"/>
      <c r="AA111" s="169"/>
      <c r="AB111" s="169"/>
      <c r="AC111" s="169"/>
      <c r="AD111" s="102"/>
    </row>
    <row r="112" spans="20:30" x14ac:dyDescent="0.25">
      <c r="T112" s="169"/>
      <c r="U112" s="169"/>
      <c r="V112" s="169"/>
      <c r="W112" s="169"/>
      <c r="X112" s="169"/>
      <c r="Y112" s="169"/>
      <c r="Z112" s="169"/>
      <c r="AA112" s="169"/>
      <c r="AB112" s="169"/>
      <c r="AC112" s="169"/>
      <c r="AD112" s="102"/>
    </row>
    <row r="113" spans="20:30" x14ac:dyDescent="0.25">
      <c r="T113" s="169"/>
      <c r="U113" s="169"/>
      <c r="V113" s="169"/>
      <c r="W113" s="169"/>
      <c r="X113" s="169"/>
      <c r="Y113" s="169"/>
      <c r="Z113" s="169"/>
      <c r="AA113" s="169"/>
      <c r="AB113" s="169"/>
      <c r="AC113" s="169"/>
      <c r="AD113" s="102"/>
    </row>
    <row r="114" spans="20:30" x14ac:dyDescent="0.25">
      <c r="T114" s="169"/>
      <c r="U114" s="169"/>
      <c r="V114" s="169"/>
      <c r="W114" s="169"/>
      <c r="X114" s="169"/>
      <c r="Y114" s="169"/>
      <c r="Z114" s="169"/>
      <c r="AA114" s="169"/>
      <c r="AB114" s="169"/>
      <c r="AC114" s="169"/>
      <c r="AD114" s="102"/>
    </row>
    <row r="115" spans="20:30" x14ac:dyDescent="0.25">
      <c r="T115" s="169"/>
      <c r="U115" s="169"/>
      <c r="V115" s="169"/>
      <c r="W115" s="169"/>
      <c r="X115" s="169"/>
      <c r="Y115" s="169"/>
      <c r="Z115" s="169"/>
      <c r="AA115" s="169"/>
      <c r="AB115" s="169"/>
      <c r="AC115" s="169"/>
      <c r="AD115" s="102"/>
    </row>
    <row r="116" spans="20:30" x14ac:dyDescent="0.25">
      <c r="T116" s="169"/>
      <c r="U116" s="169"/>
      <c r="V116" s="169"/>
      <c r="W116" s="169"/>
      <c r="X116" s="169"/>
      <c r="Y116" s="169"/>
      <c r="Z116" s="169"/>
      <c r="AA116" s="169"/>
      <c r="AB116" s="169"/>
      <c r="AC116" s="169"/>
      <c r="AD116" s="102"/>
    </row>
    <row r="117" spans="20:30" x14ac:dyDescent="0.25">
      <c r="T117" s="169"/>
      <c r="U117" s="169"/>
      <c r="V117" s="169"/>
      <c r="W117" s="169"/>
      <c r="X117" s="169"/>
      <c r="Y117" s="169"/>
      <c r="Z117" s="169"/>
      <c r="AA117" s="169"/>
      <c r="AB117" s="169"/>
      <c r="AC117" s="169"/>
      <c r="AD117" s="102"/>
    </row>
    <row r="118" spans="20:30" x14ac:dyDescent="0.25">
      <c r="T118" s="169"/>
      <c r="U118" s="169"/>
      <c r="V118" s="169"/>
      <c r="W118" s="169"/>
      <c r="X118" s="169"/>
      <c r="Y118" s="169"/>
      <c r="Z118" s="169"/>
      <c r="AA118" s="169"/>
      <c r="AB118" s="169"/>
      <c r="AC118" s="169"/>
      <c r="AD118" s="102"/>
    </row>
    <row r="119" spans="20:30" x14ac:dyDescent="0.25">
      <c r="T119" s="169"/>
      <c r="U119" s="169"/>
      <c r="V119" s="169"/>
      <c r="W119" s="169"/>
      <c r="X119" s="169"/>
      <c r="Y119" s="169"/>
      <c r="Z119" s="169"/>
      <c r="AA119" s="169"/>
      <c r="AB119" s="169"/>
      <c r="AC119" s="169"/>
      <c r="AD119" s="102"/>
    </row>
    <row r="120" spans="20:30" x14ac:dyDescent="0.25">
      <c r="T120" s="169"/>
      <c r="U120" s="169"/>
      <c r="V120" s="169"/>
      <c r="W120" s="169"/>
      <c r="X120" s="169"/>
      <c r="Y120" s="169"/>
      <c r="Z120" s="169"/>
      <c r="AA120" s="169"/>
      <c r="AB120" s="169"/>
      <c r="AC120" s="169"/>
      <c r="AD120" s="102"/>
    </row>
    <row r="121" spans="20:30" x14ac:dyDescent="0.25">
      <c r="T121" s="169"/>
      <c r="U121" s="169"/>
      <c r="V121" s="169"/>
      <c r="W121" s="169"/>
      <c r="X121" s="169"/>
      <c r="Y121" s="169"/>
      <c r="Z121" s="169"/>
      <c r="AA121" s="169"/>
      <c r="AB121" s="169"/>
      <c r="AC121" s="169"/>
      <c r="AD121" s="102"/>
    </row>
    <row r="122" spans="20:30" x14ac:dyDescent="0.25">
      <c r="T122" s="169"/>
      <c r="U122" s="169"/>
      <c r="V122" s="169"/>
      <c r="W122" s="169"/>
      <c r="X122" s="169"/>
      <c r="Y122" s="169"/>
      <c r="Z122" s="169"/>
      <c r="AA122" s="169"/>
      <c r="AB122" s="169"/>
      <c r="AC122" s="169"/>
      <c r="AD122" s="102"/>
    </row>
    <row r="123" spans="20:30" x14ac:dyDescent="0.25">
      <c r="T123" s="169"/>
      <c r="U123" s="169"/>
      <c r="V123" s="169"/>
      <c r="W123" s="169"/>
      <c r="X123" s="169"/>
      <c r="Y123" s="169"/>
      <c r="Z123" s="169"/>
      <c r="AA123" s="169"/>
      <c r="AB123" s="169"/>
      <c r="AC123" s="169"/>
      <c r="AD123" s="102"/>
    </row>
    <row r="124" spans="20:30" x14ac:dyDescent="0.25">
      <c r="T124" s="169"/>
      <c r="U124" s="169"/>
      <c r="V124" s="169"/>
      <c r="W124" s="169"/>
      <c r="X124" s="169"/>
      <c r="Y124" s="169"/>
      <c r="Z124" s="169"/>
      <c r="AA124" s="169"/>
      <c r="AB124" s="169"/>
      <c r="AC124" s="169"/>
      <c r="AD124" s="102"/>
    </row>
    <row r="125" spans="20:30" x14ac:dyDescent="0.25">
      <c r="T125" s="169"/>
      <c r="U125" s="169"/>
      <c r="V125" s="169"/>
      <c r="W125" s="169"/>
      <c r="X125" s="169"/>
      <c r="Y125" s="169"/>
      <c r="Z125" s="169"/>
      <c r="AA125" s="169"/>
      <c r="AB125" s="169"/>
      <c r="AC125" s="169"/>
      <c r="AD125" s="102"/>
    </row>
    <row r="126" spans="20:30" x14ac:dyDescent="0.25">
      <c r="T126" s="169"/>
      <c r="U126" s="169"/>
      <c r="V126" s="169"/>
      <c r="W126" s="169"/>
      <c r="X126" s="169"/>
      <c r="Y126" s="169"/>
      <c r="Z126" s="169"/>
      <c r="AA126" s="169"/>
      <c r="AB126" s="169"/>
      <c r="AC126" s="169"/>
      <c r="AD126" s="102"/>
    </row>
    <row r="127" spans="20:30" x14ac:dyDescent="0.25">
      <c r="T127" s="169"/>
      <c r="U127" s="169"/>
      <c r="V127" s="169"/>
      <c r="W127" s="169"/>
      <c r="X127" s="169"/>
      <c r="Y127" s="169"/>
      <c r="Z127" s="169"/>
      <c r="AA127" s="169"/>
      <c r="AB127" s="169"/>
      <c r="AC127" s="169"/>
      <c r="AD127" s="102"/>
    </row>
    <row r="128" spans="20:30" x14ac:dyDescent="0.25">
      <c r="T128" s="169"/>
      <c r="U128" s="169"/>
      <c r="V128" s="169"/>
      <c r="W128" s="169"/>
      <c r="X128" s="169"/>
      <c r="Y128" s="169"/>
      <c r="Z128" s="169"/>
      <c r="AA128" s="169"/>
      <c r="AB128" s="169"/>
      <c r="AC128" s="169"/>
      <c r="AD128" s="102"/>
    </row>
    <row r="129" spans="20:30" x14ac:dyDescent="0.25">
      <c r="T129" s="169"/>
      <c r="U129" s="169"/>
      <c r="V129" s="169"/>
      <c r="W129" s="169"/>
      <c r="X129" s="169"/>
      <c r="Y129" s="169"/>
      <c r="Z129" s="169"/>
      <c r="AA129" s="169"/>
      <c r="AB129" s="169"/>
      <c r="AC129" s="169"/>
      <c r="AD129" s="102"/>
    </row>
    <row r="130" spans="20:30" x14ac:dyDescent="0.25">
      <c r="T130" s="169"/>
      <c r="U130" s="169"/>
      <c r="V130" s="169"/>
      <c r="W130" s="169"/>
      <c r="X130" s="169"/>
      <c r="Y130" s="169"/>
      <c r="Z130" s="169"/>
      <c r="AA130" s="169"/>
      <c r="AB130" s="169"/>
      <c r="AC130" s="169"/>
      <c r="AD130" s="102"/>
    </row>
    <row r="131" spans="20:30" x14ac:dyDescent="0.25">
      <c r="T131" s="169"/>
      <c r="U131" s="169"/>
      <c r="V131" s="169"/>
      <c r="W131" s="169"/>
      <c r="X131" s="169"/>
      <c r="Y131" s="169"/>
      <c r="Z131" s="169"/>
      <c r="AA131" s="169"/>
      <c r="AB131" s="169"/>
      <c r="AC131" s="169"/>
      <c r="AD131" s="102"/>
    </row>
    <row r="132" spans="20:30" x14ac:dyDescent="0.25">
      <c r="T132" s="169"/>
      <c r="U132" s="169"/>
      <c r="V132" s="169"/>
      <c r="W132" s="169"/>
      <c r="X132" s="169"/>
      <c r="Y132" s="169"/>
      <c r="Z132" s="169"/>
      <c r="AA132" s="169"/>
      <c r="AB132" s="169"/>
      <c r="AC132" s="169"/>
      <c r="AD132" s="102"/>
    </row>
    <row r="133" spans="20:30" x14ac:dyDescent="0.25">
      <c r="T133" s="169"/>
      <c r="U133" s="169"/>
      <c r="V133" s="169"/>
      <c r="W133" s="169"/>
      <c r="X133" s="169"/>
      <c r="Y133" s="169"/>
      <c r="Z133" s="169"/>
      <c r="AA133" s="169"/>
      <c r="AB133" s="169"/>
      <c r="AC133" s="169"/>
      <c r="AD133" s="102"/>
    </row>
    <row r="134" spans="20:30" x14ac:dyDescent="0.25">
      <c r="T134" s="169"/>
      <c r="U134" s="169"/>
      <c r="V134" s="169"/>
      <c r="W134" s="169"/>
      <c r="X134" s="169"/>
      <c r="Y134" s="169"/>
      <c r="Z134" s="169"/>
      <c r="AA134" s="169"/>
      <c r="AB134" s="169"/>
      <c r="AC134" s="169"/>
      <c r="AD134" s="102"/>
    </row>
    <row r="135" spans="20:30" x14ac:dyDescent="0.25">
      <c r="T135" s="169"/>
      <c r="U135" s="169"/>
      <c r="V135" s="169"/>
      <c r="W135" s="169"/>
      <c r="X135" s="169"/>
      <c r="Y135" s="169"/>
      <c r="Z135" s="169"/>
      <c r="AA135" s="169"/>
      <c r="AB135" s="169"/>
      <c r="AC135" s="169"/>
      <c r="AD135" s="102"/>
    </row>
    <row r="136" spans="20:30" x14ac:dyDescent="0.25">
      <c r="T136" s="169"/>
      <c r="U136" s="169"/>
      <c r="V136" s="169"/>
      <c r="W136" s="169"/>
      <c r="X136" s="169"/>
      <c r="Y136" s="169"/>
      <c r="Z136" s="169"/>
      <c r="AA136" s="169"/>
      <c r="AB136" s="169"/>
      <c r="AC136" s="169"/>
      <c r="AD136" s="102"/>
    </row>
    <row r="137" spans="20:30" x14ac:dyDescent="0.25">
      <c r="T137" s="169"/>
      <c r="U137" s="169"/>
      <c r="V137" s="169"/>
      <c r="W137" s="169"/>
      <c r="X137" s="169"/>
      <c r="Y137" s="169"/>
      <c r="Z137" s="169"/>
      <c r="AA137" s="169"/>
      <c r="AB137" s="169"/>
      <c r="AC137" s="169"/>
      <c r="AD137" s="102"/>
    </row>
    <row r="138" spans="20:30" x14ac:dyDescent="0.25">
      <c r="T138" s="169"/>
      <c r="U138" s="169"/>
      <c r="V138" s="169"/>
      <c r="W138" s="169"/>
      <c r="X138" s="169"/>
      <c r="Y138" s="169"/>
      <c r="Z138" s="169"/>
      <c r="AA138" s="169"/>
      <c r="AB138" s="169"/>
      <c r="AC138" s="169"/>
      <c r="AD138" s="102"/>
    </row>
    <row r="139" spans="20:30" x14ac:dyDescent="0.25">
      <c r="T139" s="169"/>
      <c r="U139" s="169"/>
      <c r="V139" s="169"/>
      <c r="W139" s="169"/>
      <c r="X139" s="169"/>
      <c r="Y139" s="169"/>
      <c r="Z139" s="169"/>
      <c r="AA139" s="169"/>
      <c r="AB139" s="169"/>
      <c r="AC139" s="169"/>
      <c r="AD139" s="102"/>
    </row>
    <row r="140" spans="20:30" x14ac:dyDescent="0.25">
      <c r="T140" s="169"/>
      <c r="U140" s="169"/>
      <c r="V140" s="169"/>
      <c r="W140" s="169"/>
      <c r="X140" s="169"/>
      <c r="Y140" s="169"/>
      <c r="Z140" s="169"/>
      <c r="AA140" s="169"/>
      <c r="AB140" s="169"/>
      <c r="AC140" s="169"/>
      <c r="AD140" s="102"/>
    </row>
    <row r="141" spans="20:30" x14ac:dyDescent="0.25">
      <c r="T141" s="169"/>
      <c r="U141" s="169"/>
      <c r="V141" s="169"/>
      <c r="W141" s="169"/>
      <c r="X141" s="169"/>
      <c r="Y141" s="169"/>
      <c r="Z141" s="169"/>
      <c r="AA141" s="169"/>
      <c r="AB141" s="169"/>
      <c r="AC141" s="169"/>
      <c r="AD141" s="102"/>
    </row>
    <row r="142" spans="20:30" x14ac:dyDescent="0.25">
      <c r="T142" s="169"/>
      <c r="U142" s="169"/>
      <c r="V142" s="169"/>
      <c r="W142" s="169"/>
      <c r="X142" s="169"/>
      <c r="Y142" s="169"/>
      <c r="Z142" s="169"/>
      <c r="AA142" s="169"/>
      <c r="AB142" s="169"/>
      <c r="AC142" s="169"/>
      <c r="AD142" s="102"/>
    </row>
    <row r="143" spans="20:30" x14ac:dyDescent="0.25">
      <c r="T143" s="169"/>
      <c r="U143" s="169"/>
      <c r="V143" s="169"/>
      <c r="W143" s="169"/>
      <c r="X143" s="169"/>
      <c r="Y143" s="169"/>
      <c r="Z143" s="169"/>
      <c r="AA143" s="169"/>
      <c r="AB143" s="169"/>
      <c r="AC143" s="169"/>
      <c r="AD143" s="102"/>
    </row>
    <row r="144" spans="20:30" x14ac:dyDescent="0.25">
      <c r="T144" s="169"/>
      <c r="U144" s="169"/>
      <c r="V144" s="169"/>
      <c r="W144" s="169"/>
      <c r="X144" s="169"/>
      <c r="Y144" s="169"/>
      <c r="Z144" s="169"/>
      <c r="AA144" s="169"/>
      <c r="AB144" s="169"/>
      <c r="AC144" s="169"/>
      <c r="AD144" s="102"/>
    </row>
    <row r="145" spans="20:30" x14ac:dyDescent="0.25">
      <c r="T145" s="169"/>
      <c r="U145" s="169"/>
      <c r="V145" s="169"/>
      <c r="W145" s="169"/>
      <c r="X145" s="169"/>
      <c r="Y145" s="169"/>
      <c r="Z145" s="169"/>
      <c r="AA145" s="169"/>
      <c r="AB145" s="169"/>
      <c r="AC145" s="169"/>
      <c r="AD145" s="102"/>
    </row>
    <row r="146" spans="20:30" x14ac:dyDescent="0.25">
      <c r="T146" s="169"/>
      <c r="U146" s="169"/>
      <c r="V146" s="169"/>
      <c r="W146" s="169"/>
      <c r="X146" s="169"/>
      <c r="Y146" s="169"/>
      <c r="Z146" s="169"/>
      <c r="AA146" s="169"/>
      <c r="AB146" s="169"/>
      <c r="AC146" s="169"/>
      <c r="AD146" s="102"/>
    </row>
    <row r="147" spans="20:30" x14ac:dyDescent="0.25">
      <c r="T147" s="169"/>
      <c r="U147" s="169"/>
      <c r="V147" s="169"/>
      <c r="W147" s="169"/>
      <c r="X147" s="169"/>
      <c r="Y147" s="169"/>
      <c r="Z147" s="169"/>
      <c r="AA147" s="169"/>
      <c r="AB147" s="169"/>
      <c r="AC147" s="169"/>
      <c r="AD147" s="102"/>
    </row>
    <row r="148" spans="20:30" x14ac:dyDescent="0.25">
      <c r="T148" s="169"/>
      <c r="U148" s="169"/>
      <c r="V148" s="169"/>
      <c r="W148" s="169"/>
      <c r="X148" s="169"/>
      <c r="Y148" s="169"/>
      <c r="Z148" s="169"/>
      <c r="AA148" s="169"/>
      <c r="AB148" s="169"/>
      <c r="AC148" s="169"/>
      <c r="AD148" s="102"/>
    </row>
    <row r="149" spans="20:30" x14ac:dyDescent="0.25">
      <c r="T149" s="169"/>
      <c r="U149" s="169"/>
      <c r="V149" s="169"/>
      <c r="W149" s="169"/>
      <c r="X149" s="169"/>
      <c r="Y149" s="169"/>
      <c r="Z149" s="169"/>
      <c r="AA149" s="169"/>
      <c r="AB149" s="169"/>
      <c r="AC149" s="169"/>
      <c r="AD149" s="102"/>
    </row>
    <row r="150" spans="20:30" x14ac:dyDescent="0.25">
      <c r="T150" s="169"/>
      <c r="U150" s="169"/>
      <c r="V150" s="169"/>
      <c r="W150" s="169"/>
      <c r="X150" s="169"/>
      <c r="Y150" s="169"/>
      <c r="Z150" s="169"/>
      <c r="AA150" s="169"/>
      <c r="AB150" s="169"/>
      <c r="AC150" s="169"/>
      <c r="AD150" s="102"/>
    </row>
    <row r="151" spans="20:30" x14ac:dyDescent="0.25">
      <c r="T151" s="169"/>
      <c r="U151" s="169"/>
      <c r="V151" s="169"/>
      <c r="W151" s="169"/>
      <c r="X151" s="169"/>
      <c r="Y151" s="169"/>
      <c r="Z151" s="169"/>
      <c r="AA151" s="169"/>
      <c r="AB151" s="169"/>
      <c r="AC151" s="169"/>
      <c r="AD151" s="102"/>
    </row>
    <row r="152" spans="20:30" x14ac:dyDescent="0.25">
      <c r="T152" s="169"/>
      <c r="U152" s="169"/>
      <c r="V152" s="169"/>
      <c r="W152" s="169"/>
      <c r="X152" s="169"/>
      <c r="Y152" s="169"/>
      <c r="Z152" s="169"/>
      <c r="AA152" s="169"/>
      <c r="AB152" s="169"/>
      <c r="AC152" s="169"/>
      <c r="AD152" s="102"/>
    </row>
    <row r="153" spans="20:30" x14ac:dyDescent="0.25">
      <c r="T153" s="169"/>
      <c r="U153" s="169"/>
      <c r="V153" s="169"/>
      <c r="W153" s="169"/>
      <c r="X153" s="169"/>
      <c r="Y153" s="169"/>
      <c r="Z153" s="169"/>
      <c r="AA153" s="169"/>
      <c r="AB153" s="169"/>
      <c r="AC153" s="169"/>
      <c r="AD153" s="102"/>
    </row>
    <row r="154" spans="20:30" x14ac:dyDescent="0.25">
      <c r="T154" s="169"/>
      <c r="U154" s="169"/>
      <c r="V154" s="169"/>
      <c r="W154" s="169"/>
      <c r="X154" s="169"/>
      <c r="Y154" s="169"/>
      <c r="Z154" s="169"/>
      <c r="AA154" s="169"/>
      <c r="AB154" s="169"/>
      <c r="AC154" s="169"/>
      <c r="AD154" s="102"/>
    </row>
    <row r="155" spans="20:30" x14ac:dyDescent="0.25">
      <c r="T155" s="169"/>
      <c r="U155" s="169"/>
      <c r="V155" s="169"/>
      <c r="W155" s="169"/>
      <c r="X155" s="169"/>
      <c r="Y155" s="169"/>
      <c r="Z155" s="169"/>
      <c r="AA155" s="169"/>
      <c r="AB155" s="169"/>
      <c r="AC155" s="169"/>
      <c r="AD155" s="102"/>
    </row>
    <row r="156" spans="20:30" x14ac:dyDescent="0.25">
      <c r="T156" s="169"/>
      <c r="U156" s="169"/>
      <c r="V156" s="169"/>
      <c r="W156" s="169"/>
      <c r="X156" s="169"/>
      <c r="Y156" s="169"/>
      <c r="Z156" s="169"/>
      <c r="AA156" s="169"/>
      <c r="AB156" s="169"/>
      <c r="AC156" s="169"/>
      <c r="AD156" s="102"/>
    </row>
    <row r="157" spans="20:30" x14ac:dyDescent="0.25">
      <c r="T157" s="169"/>
      <c r="U157" s="169"/>
      <c r="V157" s="169"/>
      <c r="W157" s="169"/>
      <c r="X157" s="169"/>
      <c r="Y157" s="169"/>
      <c r="Z157" s="169"/>
      <c r="AA157" s="169"/>
      <c r="AB157" s="169"/>
      <c r="AC157" s="169"/>
      <c r="AD157" s="102"/>
    </row>
    <row r="158" spans="20:30" x14ac:dyDescent="0.25">
      <c r="T158" s="169"/>
      <c r="U158" s="169"/>
      <c r="V158" s="169"/>
      <c r="W158" s="169"/>
      <c r="X158" s="169"/>
      <c r="Y158" s="169"/>
      <c r="Z158" s="169"/>
      <c r="AA158" s="169"/>
      <c r="AB158" s="169"/>
      <c r="AC158" s="169"/>
      <c r="AD158" s="102"/>
    </row>
    <row r="159" spans="20:30" x14ac:dyDescent="0.25">
      <c r="T159" s="169"/>
      <c r="U159" s="169"/>
      <c r="V159" s="169"/>
      <c r="W159" s="169"/>
      <c r="X159" s="169"/>
      <c r="Y159" s="169"/>
      <c r="Z159" s="169"/>
      <c r="AA159" s="169"/>
      <c r="AB159" s="169"/>
      <c r="AC159" s="169"/>
      <c r="AD159" s="102"/>
    </row>
    <row r="160" spans="20:30" x14ac:dyDescent="0.25">
      <c r="T160" s="169"/>
      <c r="U160" s="169"/>
      <c r="V160" s="169"/>
      <c r="W160" s="169"/>
      <c r="X160" s="169"/>
      <c r="Y160" s="169"/>
      <c r="Z160" s="169"/>
      <c r="AA160" s="169"/>
      <c r="AB160" s="169"/>
      <c r="AC160" s="169"/>
      <c r="AD160" s="102"/>
    </row>
    <row r="161" spans="20:30" x14ac:dyDescent="0.25">
      <c r="T161" s="169"/>
      <c r="U161" s="169"/>
      <c r="V161" s="169"/>
      <c r="W161" s="169"/>
      <c r="X161" s="169"/>
      <c r="Y161" s="169"/>
      <c r="Z161" s="169"/>
      <c r="AA161" s="169"/>
      <c r="AB161" s="169"/>
      <c r="AC161" s="169"/>
      <c r="AD161" s="102"/>
    </row>
    <row r="162" spans="20:30" x14ac:dyDescent="0.25">
      <c r="T162" s="169"/>
      <c r="U162" s="169"/>
      <c r="V162" s="169"/>
      <c r="W162" s="169"/>
      <c r="X162" s="169"/>
      <c r="Y162" s="169"/>
      <c r="Z162" s="169"/>
      <c r="AA162" s="169"/>
      <c r="AB162" s="169"/>
      <c r="AC162" s="169"/>
      <c r="AD162" s="102"/>
    </row>
    <row r="163" spans="20:30" x14ac:dyDescent="0.25">
      <c r="T163" s="169"/>
      <c r="U163" s="169"/>
      <c r="V163" s="169"/>
      <c r="W163" s="169"/>
      <c r="X163" s="169"/>
      <c r="Y163" s="169"/>
      <c r="Z163" s="169"/>
      <c r="AA163" s="169"/>
      <c r="AB163" s="169"/>
      <c r="AC163" s="169"/>
      <c r="AD163" s="102"/>
    </row>
    <row r="164" spans="20:30" x14ac:dyDescent="0.25">
      <c r="T164" s="169"/>
      <c r="U164" s="169"/>
      <c r="V164" s="169"/>
      <c r="W164" s="169"/>
      <c r="X164" s="169"/>
      <c r="Y164" s="169"/>
      <c r="Z164" s="169"/>
      <c r="AA164" s="169"/>
      <c r="AB164" s="169"/>
      <c r="AC164" s="169"/>
      <c r="AD164" s="102"/>
    </row>
    <row r="165" spans="20:30" x14ac:dyDescent="0.25">
      <c r="T165" s="169"/>
      <c r="U165" s="169"/>
      <c r="V165" s="169"/>
      <c r="W165" s="169"/>
      <c r="X165" s="169"/>
      <c r="Y165" s="169"/>
      <c r="Z165" s="169"/>
      <c r="AA165" s="169"/>
      <c r="AB165" s="169"/>
      <c r="AC165" s="169"/>
      <c r="AD165" s="102"/>
    </row>
    <row r="166" spans="20:30" x14ac:dyDescent="0.25">
      <c r="T166" s="169"/>
      <c r="U166" s="169"/>
      <c r="V166" s="169"/>
      <c r="W166" s="169"/>
      <c r="X166" s="169"/>
      <c r="Y166" s="169"/>
      <c r="Z166" s="169"/>
      <c r="AA166" s="169"/>
      <c r="AB166" s="169"/>
      <c r="AC166" s="169"/>
      <c r="AD166" s="102"/>
    </row>
    <row r="167" spans="20:30" x14ac:dyDescent="0.25">
      <c r="T167" s="169"/>
      <c r="U167" s="169"/>
      <c r="V167" s="169"/>
      <c r="W167" s="169"/>
      <c r="X167" s="169"/>
      <c r="Y167" s="169"/>
      <c r="Z167" s="169"/>
      <c r="AA167" s="169"/>
      <c r="AB167" s="169"/>
      <c r="AC167" s="169"/>
      <c r="AD167" s="102"/>
    </row>
    <row r="168" spans="20:30" x14ac:dyDescent="0.25">
      <c r="T168" s="169"/>
      <c r="U168" s="169"/>
      <c r="V168" s="169"/>
      <c r="W168" s="169"/>
      <c r="X168" s="169"/>
      <c r="Y168" s="169"/>
      <c r="Z168" s="169"/>
      <c r="AA168" s="169"/>
      <c r="AB168" s="169"/>
      <c r="AC168" s="169"/>
      <c r="AD168" s="102"/>
    </row>
    <row r="169" spans="20:30" x14ac:dyDescent="0.25">
      <c r="T169" s="169"/>
      <c r="U169" s="169"/>
      <c r="V169" s="169"/>
      <c r="W169" s="169"/>
      <c r="X169" s="169"/>
      <c r="Y169" s="169"/>
      <c r="Z169" s="169"/>
      <c r="AA169" s="169"/>
      <c r="AB169" s="169"/>
      <c r="AC169" s="169"/>
      <c r="AD169" s="102"/>
    </row>
    <row r="170" spans="20:30" x14ac:dyDescent="0.25">
      <c r="T170" s="169"/>
      <c r="U170" s="169"/>
      <c r="V170" s="169"/>
      <c r="W170" s="169"/>
      <c r="X170" s="169"/>
      <c r="Y170" s="169"/>
      <c r="Z170" s="169"/>
      <c r="AA170" s="169"/>
      <c r="AB170" s="169"/>
      <c r="AC170" s="169"/>
      <c r="AD170" s="102"/>
    </row>
    <row r="171" spans="20:30" x14ac:dyDescent="0.25">
      <c r="T171" s="169"/>
      <c r="U171" s="169"/>
      <c r="V171" s="169"/>
      <c r="W171" s="169"/>
      <c r="X171" s="169"/>
      <c r="Y171" s="169"/>
      <c r="Z171" s="169"/>
      <c r="AA171" s="169"/>
      <c r="AB171" s="169"/>
      <c r="AC171" s="169"/>
      <c r="AD171" s="102"/>
    </row>
    <row r="172" spans="20:30" x14ac:dyDescent="0.25">
      <c r="T172" s="169"/>
      <c r="U172" s="169"/>
      <c r="V172" s="169"/>
      <c r="W172" s="169"/>
      <c r="X172" s="169"/>
      <c r="Y172" s="169"/>
      <c r="Z172" s="169"/>
      <c r="AA172" s="169"/>
      <c r="AB172" s="169"/>
      <c r="AC172" s="169"/>
      <c r="AD172" s="102"/>
    </row>
    <row r="173" spans="20:30" x14ac:dyDescent="0.25">
      <c r="T173" s="169"/>
      <c r="U173" s="169"/>
      <c r="V173" s="169"/>
      <c r="W173" s="169"/>
      <c r="X173" s="169"/>
      <c r="Y173" s="169"/>
      <c r="Z173" s="169"/>
      <c r="AA173" s="169"/>
      <c r="AB173" s="169"/>
      <c r="AC173" s="169"/>
      <c r="AD173" s="102"/>
    </row>
    <row r="174" spans="20:30" x14ac:dyDescent="0.25">
      <c r="T174" s="169"/>
      <c r="U174" s="169"/>
      <c r="V174" s="169"/>
      <c r="W174" s="169"/>
      <c r="X174" s="169"/>
      <c r="Y174" s="169"/>
      <c r="Z174" s="169"/>
      <c r="AA174" s="169"/>
      <c r="AB174" s="169"/>
      <c r="AC174" s="169"/>
      <c r="AD174" s="102"/>
    </row>
    <row r="175" spans="20:30" x14ac:dyDescent="0.25">
      <c r="T175" s="169"/>
      <c r="U175" s="169"/>
      <c r="V175" s="169"/>
      <c r="W175" s="169"/>
      <c r="X175" s="169"/>
      <c r="Y175" s="169"/>
      <c r="Z175" s="169"/>
      <c r="AA175" s="169"/>
      <c r="AB175" s="169"/>
      <c r="AC175" s="169"/>
      <c r="AD175" s="102"/>
    </row>
    <row r="176" spans="20:30" x14ac:dyDescent="0.25">
      <c r="T176" s="169"/>
      <c r="U176" s="169"/>
      <c r="V176" s="169"/>
      <c r="W176" s="169"/>
      <c r="X176" s="169"/>
      <c r="Y176" s="169"/>
      <c r="Z176" s="169"/>
      <c r="AA176" s="169"/>
      <c r="AB176" s="169"/>
      <c r="AC176" s="169"/>
      <c r="AD176" s="102"/>
    </row>
    <row r="177" spans="20:30" x14ac:dyDescent="0.25">
      <c r="T177" s="169"/>
      <c r="U177" s="169"/>
      <c r="V177" s="169"/>
      <c r="W177" s="169"/>
      <c r="X177" s="169"/>
      <c r="Y177" s="169"/>
      <c r="Z177" s="169"/>
      <c r="AA177" s="169"/>
      <c r="AB177" s="169"/>
      <c r="AC177" s="169"/>
      <c r="AD177" s="102"/>
    </row>
    <row r="178" spans="20:30" x14ac:dyDescent="0.25">
      <c r="T178" s="169"/>
      <c r="U178" s="169"/>
      <c r="V178" s="169"/>
      <c r="W178" s="169"/>
      <c r="X178" s="169"/>
      <c r="Y178" s="169"/>
      <c r="Z178" s="169"/>
      <c r="AA178" s="169"/>
      <c r="AB178" s="169"/>
      <c r="AC178" s="169"/>
      <c r="AD178" s="102"/>
    </row>
    <row r="179" spans="20:30" x14ac:dyDescent="0.25">
      <c r="T179" s="169"/>
      <c r="U179" s="169"/>
      <c r="V179" s="169"/>
      <c r="W179" s="169"/>
      <c r="X179" s="169"/>
      <c r="Y179" s="169"/>
      <c r="Z179" s="169"/>
      <c r="AA179" s="169"/>
      <c r="AB179" s="169"/>
      <c r="AC179" s="169"/>
      <c r="AD179" s="102"/>
    </row>
    <row r="180" spans="20:30" x14ac:dyDescent="0.25">
      <c r="T180" s="169"/>
      <c r="U180" s="169"/>
      <c r="V180" s="169"/>
      <c r="W180" s="169"/>
      <c r="X180" s="169"/>
      <c r="Y180" s="169"/>
      <c r="Z180" s="169"/>
      <c r="AA180" s="169"/>
      <c r="AB180" s="169"/>
      <c r="AC180" s="169"/>
      <c r="AD180" s="102"/>
    </row>
    <row r="181" spans="20:30" x14ac:dyDescent="0.25">
      <c r="T181" s="169"/>
      <c r="U181" s="169"/>
      <c r="V181" s="169"/>
      <c r="W181" s="169"/>
      <c r="X181" s="169"/>
      <c r="Y181" s="169"/>
      <c r="Z181" s="169"/>
      <c r="AA181" s="169"/>
      <c r="AB181" s="169"/>
      <c r="AC181" s="169"/>
      <c r="AD181" s="102"/>
    </row>
    <row r="182" spans="20:30" x14ac:dyDescent="0.25">
      <c r="T182" s="169"/>
      <c r="U182" s="169"/>
      <c r="V182" s="169"/>
      <c r="W182" s="169"/>
      <c r="X182" s="169"/>
      <c r="Y182" s="169"/>
      <c r="Z182" s="169"/>
      <c r="AA182" s="169"/>
      <c r="AB182" s="169"/>
      <c r="AC182" s="169"/>
      <c r="AD182" s="102"/>
    </row>
    <row r="183" spans="20:30" x14ac:dyDescent="0.25">
      <c r="T183" s="169"/>
      <c r="U183" s="169"/>
      <c r="V183" s="169"/>
      <c r="W183" s="169"/>
      <c r="X183" s="169"/>
      <c r="Y183" s="169"/>
      <c r="Z183" s="169"/>
      <c r="AA183" s="169"/>
      <c r="AB183" s="169"/>
      <c r="AC183" s="169"/>
      <c r="AD183" s="102"/>
    </row>
    <row r="184" spans="20:30" x14ac:dyDescent="0.25">
      <c r="T184" s="169"/>
      <c r="U184" s="169"/>
      <c r="V184" s="169"/>
      <c r="W184" s="169"/>
      <c r="X184" s="169"/>
      <c r="Y184" s="169"/>
      <c r="Z184" s="169"/>
      <c r="AA184" s="169"/>
      <c r="AB184" s="169"/>
      <c r="AC184" s="169"/>
      <c r="AD184" s="102"/>
    </row>
    <row r="185" spans="20:30" x14ac:dyDescent="0.25">
      <c r="T185" s="169"/>
      <c r="U185" s="169"/>
      <c r="V185" s="169"/>
      <c r="W185" s="169"/>
      <c r="X185" s="169"/>
      <c r="Y185" s="169"/>
      <c r="Z185" s="169"/>
      <c r="AA185" s="169"/>
      <c r="AB185" s="169"/>
      <c r="AC185" s="169"/>
      <c r="AD185" s="102"/>
    </row>
    <row r="186" spans="20:30" x14ac:dyDescent="0.25">
      <c r="T186" s="169"/>
      <c r="U186" s="169"/>
      <c r="V186" s="169"/>
      <c r="W186" s="169"/>
      <c r="X186" s="169"/>
      <c r="Y186" s="169"/>
      <c r="Z186" s="169"/>
      <c r="AA186" s="169"/>
      <c r="AB186" s="169"/>
      <c r="AC186" s="169"/>
      <c r="AD186" s="102"/>
    </row>
    <row r="187" spans="20:30" x14ac:dyDescent="0.25">
      <c r="T187" s="169"/>
      <c r="U187" s="169"/>
      <c r="V187" s="169"/>
      <c r="W187" s="169"/>
      <c r="X187" s="169"/>
      <c r="Y187" s="169"/>
      <c r="Z187" s="169"/>
      <c r="AA187" s="169"/>
      <c r="AB187" s="169"/>
      <c r="AC187" s="169"/>
      <c r="AD187" s="102"/>
    </row>
    <row r="188" spans="20:30" x14ac:dyDescent="0.25">
      <c r="T188" s="169"/>
      <c r="U188" s="169"/>
      <c r="V188" s="169"/>
      <c r="W188" s="169"/>
      <c r="X188" s="169"/>
      <c r="Y188" s="169"/>
      <c r="Z188" s="169"/>
      <c r="AA188" s="169"/>
      <c r="AB188" s="169"/>
      <c r="AC188" s="169"/>
      <c r="AD188" s="102"/>
    </row>
    <row r="189" spans="20:30" x14ac:dyDescent="0.25">
      <c r="T189" s="169"/>
      <c r="U189" s="169"/>
      <c r="V189" s="169"/>
      <c r="W189" s="169"/>
      <c r="X189" s="169"/>
      <c r="Y189" s="169"/>
      <c r="Z189" s="169"/>
      <c r="AA189" s="169"/>
      <c r="AB189" s="169"/>
      <c r="AC189" s="169"/>
      <c r="AD189" s="102"/>
    </row>
    <row r="190" spans="20:30" x14ac:dyDescent="0.25">
      <c r="T190" s="169"/>
      <c r="U190" s="169"/>
      <c r="V190" s="169"/>
      <c r="W190" s="169"/>
      <c r="X190" s="169"/>
      <c r="Y190" s="169"/>
      <c r="Z190" s="169"/>
      <c r="AA190" s="169"/>
      <c r="AB190" s="169"/>
      <c r="AC190" s="169"/>
      <c r="AD190" s="102"/>
    </row>
    <row r="191" spans="20:30" x14ac:dyDescent="0.25">
      <c r="T191" s="169"/>
      <c r="U191" s="169"/>
      <c r="V191" s="169"/>
      <c r="W191" s="169"/>
      <c r="X191" s="169"/>
      <c r="Y191" s="169"/>
      <c r="Z191" s="169"/>
      <c r="AA191" s="169"/>
      <c r="AB191" s="169"/>
      <c r="AC191" s="169"/>
      <c r="AD191" s="102"/>
    </row>
    <row r="192" spans="20:30" x14ac:dyDescent="0.25">
      <c r="T192" s="169"/>
      <c r="U192" s="169"/>
      <c r="V192" s="169"/>
      <c r="W192" s="169"/>
      <c r="X192" s="169"/>
      <c r="Y192" s="169"/>
      <c r="Z192" s="169"/>
      <c r="AA192" s="169"/>
      <c r="AB192" s="169"/>
      <c r="AC192" s="169"/>
      <c r="AD192" s="102"/>
    </row>
    <row r="193" spans="20:30" x14ac:dyDescent="0.25">
      <c r="T193" s="169"/>
      <c r="U193" s="169"/>
      <c r="V193" s="169"/>
      <c r="W193" s="169"/>
      <c r="X193" s="169"/>
      <c r="Y193" s="169"/>
      <c r="Z193" s="169"/>
      <c r="AA193" s="169"/>
      <c r="AB193" s="169"/>
      <c r="AC193" s="169"/>
      <c r="AD193" s="102"/>
    </row>
    <row r="194" spans="20:30" x14ac:dyDescent="0.25">
      <c r="T194" s="169"/>
      <c r="U194" s="169"/>
      <c r="V194" s="169"/>
      <c r="W194" s="169"/>
      <c r="X194" s="169"/>
      <c r="Y194" s="169"/>
      <c r="Z194" s="169"/>
      <c r="AA194" s="169"/>
      <c r="AB194" s="169"/>
      <c r="AC194" s="169"/>
      <c r="AD194" s="102"/>
    </row>
    <row r="195" spans="20:30" x14ac:dyDescent="0.25">
      <c r="T195" s="169"/>
      <c r="U195" s="169"/>
      <c r="V195" s="169"/>
      <c r="W195" s="169"/>
      <c r="X195" s="169"/>
      <c r="Y195" s="169"/>
      <c r="Z195" s="169"/>
      <c r="AA195" s="169"/>
      <c r="AB195" s="169"/>
      <c r="AC195" s="169"/>
      <c r="AD195" s="102"/>
    </row>
    <row r="196" spans="20:30" x14ac:dyDescent="0.25">
      <c r="T196" s="169"/>
      <c r="U196" s="169"/>
      <c r="V196" s="169"/>
      <c r="W196" s="169"/>
      <c r="X196" s="169"/>
      <c r="Y196" s="169"/>
      <c r="Z196" s="169"/>
      <c r="AA196" s="169"/>
      <c r="AB196" s="169"/>
      <c r="AC196" s="169"/>
      <c r="AD196" s="102"/>
    </row>
    <row r="197" spans="20:30" x14ac:dyDescent="0.25">
      <c r="T197" s="169"/>
      <c r="U197" s="169"/>
      <c r="V197" s="169"/>
      <c r="W197" s="169"/>
      <c r="X197" s="169"/>
      <c r="Y197" s="169"/>
      <c r="Z197" s="169"/>
      <c r="AA197" s="169"/>
      <c r="AB197" s="169"/>
      <c r="AC197" s="169"/>
      <c r="AD197" s="102"/>
    </row>
    <row r="198" spans="20:30" x14ac:dyDescent="0.25">
      <c r="T198" s="169"/>
      <c r="U198" s="169"/>
      <c r="V198" s="169"/>
      <c r="W198" s="169"/>
      <c r="X198" s="169"/>
      <c r="Y198" s="169"/>
      <c r="Z198" s="169"/>
      <c r="AA198" s="169"/>
      <c r="AB198" s="169"/>
      <c r="AC198" s="169"/>
      <c r="AD198" s="102"/>
    </row>
    <row r="199" spans="20:30" x14ac:dyDescent="0.25">
      <c r="T199" s="169"/>
      <c r="U199" s="169"/>
      <c r="V199" s="169"/>
      <c r="W199" s="169"/>
      <c r="X199" s="169"/>
      <c r="Y199" s="169"/>
      <c r="Z199" s="169"/>
      <c r="AA199" s="169"/>
      <c r="AB199" s="169"/>
      <c r="AC199" s="169"/>
      <c r="AD199" s="102"/>
    </row>
    <row r="200" spans="20:30" x14ac:dyDescent="0.25">
      <c r="T200" s="169"/>
      <c r="U200" s="169"/>
      <c r="V200" s="169"/>
      <c r="W200" s="169"/>
      <c r="X200" s="169"/>
      <c r="Y200" s="169"/>
      <c r="Z200" s="169"/>
      <c r="AA200" s="169"/>
      <c r="AB200" s="169"/>
      <c r="AC200" s="169"/>
      <c r="AD200" s="102"/>
    </row>
    <row r="201" spans="20:30" x14ac:dyDescent="0.25">
      <c r="T201" s="169"/>
      <c r="U201" s="169"/>
      <c r="V201" s="169"/>
      <c r="W201" s="169"/>
      <c r="X201" s="169"/>
      <c r="Y201" s="169"/>
      <c r="Z201" s="169"/>
      <c r="AA201" s="169"/>
      <c r="AB201" s="169"/>
      <c r="AC201" s="169"/>
      <c r="AD201" s="102"/>
    </row>
    <row r="202" spans="20:30" x14ac:dyDescent="0.25">
      <c r="T202" s="169"/>
      <c r="U202" s="169"/>
      <c r="V202" s="169"/>
      <c r="W202" s="169"/>
      <c r="X202" s="169"/>
      <c r="Y202" s="169"/>
      <c r="Z202" s="169"/>
      <c r="AA202" s="169"/>
      <c r="AB202" s="169"/>
      <c r="AC202" s="169"/>
      <c r="AD202" s="102"/>
    </row>
    <row r="203" spans="20:30" x14ac:dyDescent="0.25">
      <c r="T203" s="169"/>
      <c r="U203" s="169"/>
      <c r="V203" s="169"/>
      <c r="W203" s="169"/>
      <c r="X203" s="169"/>
      <c r="Y203" s="169"/>
      <c r="Z203" s="169"/>
      <c r="AA203" s="169"/>
      <c r="AB203" s="169"/>
      <c r="AC203" s="169"/>
      <c r="AD203" s="102"/>
    </row>
    <row r="204" spans="20:30" x14ac:dyDescent="0.25">
      <c r="T204" s="169"/>
      <c r="U204" s="169"/>
      <c r="V204" s="169"/>
      <c r="W204" s="169"/>
      <c r="X204" s="169"/>
      <c r="Y204" s="169"/>
      <c r="Z204" s="169"/>
      <c r="AA204" s="169"/>
      <c r="AB204" s="169"/>
      <c r="AC204" s="169"/>
      <c r="AD204" s="102"/>
    </row>
    <row r="205" spans="20:30" x14ac:dyDescent="0.25">
      <c r="T205" s="169"/>
      <c r="U205" s="169"/>
      <c r="V205" s="169"/>
      <c r="W205" s="169"/>
      <c r="X205" s="169"/>
      <c r="Y205" s="169"/>
      <c r="Z205" s="169"/>
      <c r="AA205" s="169"/>
      <c r="AB205" s="169"/>
      <c r="AC205" s="169"/>
      <c r="AD205" s="102"/>
    </row>
    <row r="206" spans="20:30" x14ac:dyDescent="0.25">
      <c r="T206" s="169"/>
      <c r="U206" s="169"/>
      <c r="V206" s="169"/>
      <c r="W206" s="169"/>
      <c r="X206" s="169"/>
      <c r="Y206" s="169"/>
      <c r="Z206" s="169"/>
      <c r="AA206" s="169"/>
      <c r="AB206" s="169"/>
      <c r="AC206" s="169"/>
      <c r="AD206" s="102"/>
    </row>
    <row r="207" spans="20:30" x14ac:dyDescent="0.25">
      <c r="T207" s="169"/>
      <c r="U207" s="169"/>
      <c r="V207" s="169"/>
      <c r="W207" s="169"/>
      <c r="X207" s="169"/>
      <c r="Y207" s="169"/>
      <c r="Z207" s="169"/>
      <c r="AA207" s="169"/>
      <c r="AB207" s="169"/>
      <c r="AC207" s="169"/>
      <c r="AD207" s="102"/>
    </row>
    <row r="208" spans="20:30" x14ac:dyDescent="0.25">
      <c r="T208" s="169"/>
      <c r="U208" s="169"/>
      <c r="V208" s="169"/>
      <c r="W208" s="169"/>
      <c r="X208" s="169"/>
      <c r="Y208" s="169"/>
      <c r="Z208" s="169"/>
      <c r="AA208" s="169"/>
      <c r="AB208" s="169"/>
      <c r="AC208" s="169"/>
      <c r="AD208" s="102"/>
    </row>
    <row r="209" spans="20:30" x14ac:dyDescent="0.25">
      <c r="T209" s="169"/>
      <c r="U209" s="169"/>
      <c r="V209" s="169"/>
      <c r="W209" s="169"/>
      <c r="X209" s="169"/>
      <c r="Y209" s="169"/>
      <c r="Z209" s="169"/>
      <c r="AA209" s="169"/>
      <c r="AB209" s="169"/>
      <c r="AC209" s="169"/>
      <c r="AD209" s="102"/>
    </row>
    <row r="210" spans="20:30" x14ac:dyDescent="0.25">
      <c r="T210" s="169"/>
      <c r="U210" s="169"/>
      <c r="V210" s="169"/>
      <c r="W210" s="169"/>
      <c r="X210" s="169"/>
      <c r="Y210" s="169"/>
      <c r="Z210" s="169"/>
      <c r="AA210" s="169"/>
      <c r="AB210" s="169"/>
      <c r="AC210" s="169"/>
      <c r="AD210" s="102"/>
    </row>
    <row r="211" spans="20:30" x14ac:dyDescent="0.25">
      <c r="T211" s="169"/>
      <c r="U211" s="169"/>
      <c r="V211" s="169"/>
      <c r="W211" s="169"/>
      <c r="X211" s="169"/>
      <c r="Y211" s="169"/>
      <c r="Z211" s="169"/>
      <c r="AA211" s="169"/>
      <c r="AB211" s="169"/>
      <c r="AC211" s="169"/>
      <c r="AD211" s="102"/>
    </row>
    <row r="212" spans="20:30" x14ac:dyDescent="0.25">
      <c r="T212" s="169"/>
      <c r="U212" s="169"/>
      <c r="V212" s="169"/>
      <c r="W212" s="169"/>
      <c r="X212" s="169"/>
      <c r="Y212" s="169"/>
      <c r="Z212" s="169"/>
      <c r="AA212" s="169"/>
      <c r="AB212" s="169"/>
      <c r="AC212" s="169"/>
      <c r="AD212" s="102"/>
    </row>
    <row r="213" spans="20:30" x14ac:dyDescent="0.25">
      <c r="T213" s="169"/>
      <c r="U213" s="169"/>
      <c r="V213" s="169"/>
      <c r="W213" s="169"/>
      <c r="X213" s="169"/>
      <c r="Y213" s="169"/>
      <c r="Z213" s="169"/>
      <c r="AA213" s="169"/>
      <c r="AB213" s="169"/>
      <c r="AC213" s="169"/>
      <c r="AD213" s="102"/>
    </row>
    <row r="214" spans="20:30" x14ac:dyDescent="0.25">
      <c r="T214" s="169"/>
      <c r="U214" s="169"/>
      <c r="V214" s="169"/>
      <c r="W214" s="169"/>
      <c r="X214" s="169"/>
      <c r="Y214" s="169"/>
      <c r="Z214" s="169"/>
      <c r="AA214" s="169"/>
      <c r="AB214" s="169"/>
      <c r="AC214" s="169"/>
      <c r="AD214" s="102"/>
    </row>
    <row r="215" spans="20:30" x14ac:dyDescent="0.25">
      <c r="T215" s="169"/>
      <c r="U215" s="169"/>
      <c r="V215" s="169"/>
      <c r="W215" s="169"/>
      <c r="X215" s="169"/>
      <c r="Y215" s="169"/>
      <c r="Z215" s="169"/>
      <c r="AA215" s="169"/>
      <c r="AB215" s="169"/>
      <c r="AC215" s="169"/>
      <c r="AD215" s="102"/>
    </row>
    <row r="216" spans="20:30" x14ac:dyDescent="0.25">
      <c r="T216" s="169"/>
      <c r="U216" s="169"/>
      <c r="V216" s="169"/>
      <c r="W216" s="169"/>
      <c r="X216" s="169"/>
      <c r="Y216" s="169"/>
      <c r="Z216" s="169"/>
      <c r="AA216" s="169"/>
      <c r="AB216" s="169"/>
      <c r="AC216" s="169"/>
      <c r="AD216" s="102"/>
    </row>
    <row r="217" spans="20:30" x14ac:dyDescent="0.25">
      <c r="T217" s="169"/>
      <c r="U217" s="169"/>
      <c r="V217" s="169"/>
      <c r="W217" s="169"/>
      <c r="X217" s="169"/>
      <c r="Y217" s="169"/>
      <c r="Z217" s="169"/>
      <c r="AA217" s="169"/>
      <c r="AB217" s="169"/>
      <c r="AC217" s="169"/>
      <c r="AD217" s="102"/>
    </row>
    <row r="218" spans="20:30" x14ac:dyDescent="0.25">
      <c r="T218" s="169"/>
      <c r="U218" s="169"/>
      <c r="V218" s="169"/>
      <c r="W218" s="169"/>
      <c r="X218" s="169"/>
      <c r="Y218" s="169"/>
      <c r="Z218" s="169"/>
      <c r="AA218" s="169"/>
      <c r="AB218" s="169"/>
      <c r="AC218" s="169"/>
      <c r="AD218" s="102"/>
    </row>
    <row r="219" spans="20:30" x14ac:dyDescent="0.25">
      <c r="T219" s="169"/>
      <c r="U219" s="169"/>
      <c r="V219" s="169"/>
      <c r="W219" s="169"/>
      <c r="X219" s="169"/>
      <c r="Y219" s="169"/>
      <c r="Z219" s="169"/>
      <c r="AA219" s="169"/>
      <c r="AB219" s="169"/>
      <c r="AC219" s="169"/>
      <c r="AD219" s="102"/>
    </row>
    <row r="220" spans="20:30" x14ac:dyDescent="0.25">
      <c r="T220" s="169"/>
      <c r="U220" s="169"/>
      <c r="V220" s="169"/>
      <c r="W220" s="169"/>
      <c r="X220" s="169"/>
      <c r="Y220" s="169"/>
      <c r="Z220" s="169"/>
      <c r="AA220" s="169"/>
      <c r="AB220" s="169"/>
      <c r="AC220" s="169"/>
      <c r="AD220" s="102"/>
    </row>
    <row r="221" spans="20:30" x14ac:dyDescent="0.25">
      <c r="T221" s="169"/>
      <c r="U221" s="169"/>
      <c r="V221" s="169"/>
      <c r="W221" s="169"/>
      <c r="X221" s="169"/>
      <c r="Y221" s="169"/>
      <c r="Z221" s="169"/>
      <c r="AA221" s="169"/>
      <c r="AB221" s="169"/>
      <c r="AC221" s="169"/>
      <c r="AD221" s="102"/>
    </row>
    <row r="222" spans="20:30" x14ac:dyDescent="0.25">
      <c r="T222" s="169"/>
      <c r="U222" s="169"/>
      <c r="V222" s="169"/>
      <c r="W222" s="169"/>
      <c r="X222" s="169"/>
      <c r="Y222" s="169"/>
      <c r="Z222" s="169"/>
      <c r="AA222" s="169"/>
      <c r="AB222" s="169"/>
      <c r="AC222" s="169"/>
      <c r="AD222" s="102"/>
    </row>
    <row r="223" spans="20:30" x14ac:dyDescent="0.25">
      <c r="T223" s="169"/>
      <c r="U223" s="169"/>
      <c r="V223" s="169"/>
      <c r="W223" s="169"/>
      <c r="X223" s="169"/>
      <c r="Y223" s="169"/>
      <c r="Z223" s="169"/>
      <c r="AA223" s="169"/>
      <c r="AB223" s="169"/>
      <c r="AC223" s="169"/>
      <c r="AD223" s="102"/>
    </row>
    <row r="224" spans="20:30" x14ac:dyDescent="0.25">
      <c r="T224" s="169"/>
      <c r="U224" s="169"/>
      <c r="V224" s="169"/>
      <c r="W224" s="169"/>
      <c r="X224" s="169"/>
      <c r="Y224" s="169"/>
      <c r="Z224" s="169"/>
      <c r="AA224" s="169"/>
      <c r="AB224" s="169"/>
      <c r="AC224" s="169"/>
      <c r="AD224" s="102"/>
    </row>
    <row r="225" spans="20:30" x14ac:dyDescent="0.25">
      <c r="T225" s="169"/>
      <c r="U225" s="169"/>
      <c r="V225" s="169"/>
      <c r="W225" s="169"/>
      <c r="X225" s="169"/>
      <c r="Y225" s="169"/>
      <c r="Z225" s="169"/>
      <c r="AA225" s="169"/>
      <c r="AB225" s="169"/>
      <c r="AC225" s="169"/>
      <c r="AD225" s="102"/>
    </row>
    <row r="226" spans="20:30" x14ac:dyDescent="0.25">
      <c r="T226" s="169"/>
      <c r="U226" s="169"/>
      <c r="V226" s="169"/>
      <c r="W226" s="169"/>
      <c r="X226" s="169"/>
      <c r="Y226" s="169"/>
      <c r="Z226" s="169"/>
      <c r="AA226" s="169"/>
      <c r="AB226" s="169"/>
      <c r="AC226" s="169"/>
      <c r="AD226" s="102"/>
    </row>
    <row r="227" spans="20:30" x14ac:dyDescent="0.25">
      <c r="T227" s="169"/>
      <c r="U227" s="169"/>
      <c r="V227" s="169"/>
      <c r="W227" s="169"/>
      <c r="X227" s="169"/>
      <c r="Y227" s="169"/>
      <c r="Z227" s="169"/>
      <c r="AA227" s="169"/>
      <c r="AB227" s="169"/>
      <c r="AC227" s="169"/>
      <c r="AD227" s="102"/>
    </row>
    <row r="228" spans="20:30" x14ac:dyDescent="0.25">
      <c r="T228" s="169"/>
      <c r="U228" s="169"/>
      <c r="V228" s="169"/>
      <c r="W228" s="169"/>
      <c r="X228" s="169"/>
      <c r="Y228" s="169"/>
      <c r="Z228" s="169"/>
      <c r="AA228" s="169"/>
      <c r="AB228" s="169"/>
      <c r="AC228" s="169"/>
      <c r="AD228" s="102"/>
    </row>
    <row r="229" spans="20:30" x14ac:dyDescent="0.25">
      <c r="T229" s="169"/>
      <c r="U229" s="169"/>
      <c r="V229" s="169"/>
      <c r="W229" s="169"/>
      <c r="X229" s="169"/>
      <c r="Y229" s="169"/>
      <c r="Z229" s="169"/>
      <c r="AA229" s="169"/>
      <c r="AB229" s="169"/>
      <c r="AC229" s="169"/>
      <c r="AD229" s="102"/>
    </row>
    <row r="230" spans="20:30" x14ac:dyDescent="0.25">
      <c r="T230" s="169"/>
      <c r="U230" s="169"/>
      <c r="V230" s="169"/>
      <c r="W230" s="169"/>
      <c r="X230" s="169"/>
      <c r="Y230" s="169"/>
      <c r="Z230" s="169"/>
      <c r="AA230" s="169"/>
      <c r="AB230" s="169"/>
      <c r="AC230" s="169"/>
      <c r="AD230" s="102"/>
    </row>
    <row r="231" spans="20:30" x14ac:dyDescent="0.25">
      <c r="T231" s="169"/>
      <c r="U231" s="169"/>
      <c r="V231" s="169"/>
      <c r="W231" s="169"/>
      <c r="X231" s="169"/>
      <c r="Y231" s="169"/>
      <c r="Z231" s="169"/>
      <c r="AA231" s="169"/>
      <c r="AB231" s="169"/>
      <c r="AC231" s="169"/>
      <c r="AD231" s="102"/>
    </row>
    <row r="232" spans="20:30" x14ac:dyDescent="0.25">
      <c r="T232" s="169"/>
      <c r="U232" s="169"/>
      <c r="V232" s="169"/>
      <c r="W232" s="169"/>
      <c r="X232" s="169"/>
      <c r="Y232" s="169"/>
      <c r="Z232" s="169"/>
      <c r="AA232" s="169"/>
      <c r="AB232" s="169"/>
      <c r="AC232" s="169"/>
      <c r="AD232" s="102"/>
    </row>
    <row r="233" spans="20:30" x14ac:dyDescent="0.25">
      <c r="T233" s="169"/>
      <c r="U233" s="169"/>
      <c r="V233" s="169"/>
      <c r="W233" s="169"/>
      <c r="X233" s="169"/>
      <c r="Y233" s="169"/>
      <c r="Z233" s="169"/>
      <c r="AA233" s="169"/>
      <c r="AB233" s="169"/>
      <c r="AC233" s="169"/>
      <c r="AD233" s="102"/>
    </row>
    <row r="234" spans="20:30" x14ac:dyDescent="0.25">
      <c r="T234" s="169"/>
      <c r="U234" s="169"/>
      <c r="V234" s="169"/>
      <c r="W234" s="169"/>
      <c r="X234" s="169"/>
      <c r="Y234" s="169"/>
      <c r="Z234" s="169"/>
      <c r="AA234" s="169"/>
      <c r="AB234" s="169"/>
      <c r="AC234" s="169"/>
      <c r="AD234" s="102"/>
    </row>
    <row r="235" spans="20:30" x14ac:dyDescent="0.25">
      <c r="T235" s="169"/>
      <c r="U235" s="169"/>
      <c r="V235" s="169"/>
      <c r="W235" s="169"/>
      <c r="X235" s="169"/>
      <c r="Y235" s="169"/>
      <c r="Z235" s="169"/>
      <c r="AA235" s="169"/>
      <c r="AB235" s="169"/>
      <c r="AC235" s="169"/>
      <c r="AD235" s="102"/>
    </row>
    <row r="236" spans="20:30" x14ac:dyDescent="0.25">
      <c r="T236" s="169"/>
      <c r="U236" s="169"/>
      <c r="V236" s="169"/>
      <c r="W236" s="169"/>
      <c r="X236" s="169"/>
      <c r="Y236" s="169"/>
      <c r="Z236" s="169"/>
      <c r="AA236" s="169"/>
      <c r="AB236" s="169"/>
      <c r="AC236" s="169"/>
      <c r="AD236" s="102"/>
    </row>
    <row r="237" spans="20:30" x14ac:dyDescent="0.25">
      <c r="T237" s="169"/>
      <c r="U237" s="169"/>
      <c r="V237" s="169"/>
      <c r="W237" s="169"/>
      <c r="X237" s="169"/>
      <c r="Y237" s="169"/>
      <c r="Z237" s="169"/>
      <c r="AA237" s="169"/>
      <c r="AB237" s="169"/>
      <c r="AC237" s="169"/>
      <c r="AD237" s="102"/>
    </row>
    <row r="238" spans="20:30" x14ac:dyDescent="0.25">
      <c r="T238" s="169"/>
      <c r="U238" s="169"/>
      <c r="V238" s="169"/>
      <c r="W238" s="169"/>
      <c r="X238" s="169"/>
      <c r="Y238" s="169"/>
      <c r="Z238" s="169"/>
      <c r="AA238" s="169"/>
      <c r="AB238" s="169"/>
      <c r="AC238" s="169"/>
      <c r="AD238" s="102"/>
    </row>
    <row r="239" spans="20:30" x14ac:dyDescent="0.25">
      <c r="T239" s="169"/>
      <c r="U239" s="169"/>
      <c r="V239" s="169"/>
      <c r="W239" s="169"/>
      <c r="X239" s="169"/>
      <c r="Y239" s="169"/>
      <c r="Z239" s="169"/>
      <c r="AA239" s="169"/>
      <c r="AB239" s="169"/>
      <c r="AC239" s="169"/>
      <c r="AD239" s="102"/>
    </row>
    <row r="240" spans="20:30" x14ac:dyDescent="0.25">
      <c r="T240" s="169"/>
      <c r="U240" s="169"/>
      <c r="V240" s="169"/>
      <c r="W240" s="169"/>
      <c r="X240" s="169"/>
      <c r="Y240" s="169"/>
      <c r="Z240" s="169"/>
      <c r="AA240" s="169"/>
      <c r="AB240" s="169"/>
      <c r="AC240" s="169"/>
      <c r="AD240" s="102"/>
    </row>
    <row r="241" spans="20:30" x14ac:dyDescent="0.25">
      <c r="T241" s="169"/>
      <c r="U241" s="169"/>
      <c r="V241" s="169"/>
      <c r="W241" s="169"/>
      <c r="X241" s="169"/>
      <c r="Y241" s="169"/>
      <c r="Z241" s="169"/>
      <c r="AA241" s="169"/>
      <c r="AB241" s="169"/>
      <c r="AC241" s="169"/>
      <c r="AD241" s="102"/>
    </row>
    <row r="242" spans="20:30" x14ac:dyDescent="0.25">
      <c r="T242" s="169"/>
      <c r="U242" s="169"/>
      <c r="V242" s="169"/>
      <c r="W242" s="169"/>
      <c r="X242" s="169"/>
      <c r="Y242" s="169"/>
      <c r="Z242" s="169"/>
      <c r="AA242" s="169"/>
      <c r="AB242" s="169"/>
      <c r="AC242" s="169"/>
      <c r="AD242" s="102"/>
    </row>
    <row r="243" spans="20:30" x14ac:dyDescent="0.25">
      <c r="T243" s="169"/>
      <c r="U243" s="169"/>
      <c r="V243" s="169"/>
      <c r="W243" s="169"/>
      <c r="X243" s="169"/>
      <c r="Y243" s="169"/>
      <c r="Z243" s="169"/>
      <c r="AA243" s="169"/>
      <c r="AB243" s="169"/>
      <c r="AC243" s="169"/>
      <c r="AD243" s="102"/>
    </row>
    <row r="244" spans="20:30" x14ac:dyDescent="0.25">
      <c r="T244" s="169"/>
      <c r="U244" s="169"/>
      <c r="V244" s="169"/>
      <c r="W244" s="169"/>
      <c r="X244" s="169"/>
      <c r="Y244" s="169"/>
      <c r="Z244" s="169"/>
      <c r="AA244" s="169"/>
      <c r="AB244" s="169"/>
      <c r="AC244" s="169"/>
      <c r="AD244" s="102"/>
    </row>
    <row r="245" spans="20:30" x14ac:dyDescent="0.25">
      <c r="T245" s="169"/>
      <c r="U245" s="169"/>
      <c r="V245" s="169"/>
      <c r="W245" s="169"/>
      <c r="X245" s="169"/>
      <c r="Y245" s="169"/>
      <c r="Z245" s="169"/>
      <c r="AA245" s="169"/>
      <c r="AB245" s="169"/>
      <c r="AC245" s="169"/>
      <c r="AD245" s="102"/>
    </row>
    <row r="246" spans="20:30" x14ac:dyDescent="0.25">
      <c r="T246" s="169"/>
      <c r="U246" s="169"/>
      <c r="V246" s="169"/>
      <c r="W246" s="169"/>
      <c r="X246" s="169"/>
      <c r="Y246" s="169"/>
      <c r="Z246" s="169"/>
      <c r="AA246" s="169"/>
      <c r="AB246" s="169"/>
      <c r="AC246" s="169"/>
    </row>
    <row r="247" spans="20:30" x14ac:dyDescent="0.25">
      <c r="T247" s="169"/>
      <c r="U247" s="169"/>
      <c r="V247" s="169"/>
      <c r="W247" s="169"/>
      <c r="X247" s="169"/>
      <c r="Y247" s="169"/>
      <c r="Z247" s="169"/>
      <c r="AA247" s="169"/>
      <c r="AB247" s="169"/>
      <c r="AC247" s="169"/>
    </row>
    <row r="248" spans="20:30" x14ac:dyDescent="0.25">
      <c r="T248" s="169"/>
      <c r="U248" s="169"/>
      <c r="V248" s="169"/>
      <c r="W248" s="169"/>
      <c r="X248" s="169"/>
      <c r="Y248" s="169"/>
      <c r="Z248" s="169"/>
      <c r="AA248" s="169"/>
      <c r="AB248" s="169"/>
      <c r="AC248" s="169"/>
    </row>
    <row r="249" spans="20:30" x14ac:dyDescent="0.25">
      <c r="T249" s="169"/>
      <c r="U249" s="169"/>
      <c r="V249" s="169"/>
      <c r="W249" s="169"/>
      <c r="X249" s="169"/>
      <c r="Y249" s="169"/>
      <c r="Z249" s="169"/>
      <c r="AA249" s="169"/>
      <c r="AB249" s="169"/>
      <c r="AC249" s="169"/>
    </row>
    <row r="250" spans="20:30" x14ac:dyDescent="0.25">
      <c r="T250" s="169"/>
      <c r="U250" s="169"/>
      <c r="V250" s="169"/>
      <c r="W250" s="169"/>
      <c r="X250" s="169"/>
      <c r="Y250" s="169"/>
      <c r="Z250" s="169"/>
      <c r="AA250" s="169"/>
      <c r="AB250" s="169"/>
      <c r="AC250" s="169"/>
    </row>
    <row r="251" spans="20:30" x14ac:dyDescent="0.25">
      <c r="T251" s="169"/>
      <c r="U251" s="169"/>
      <c r="V251" s="169"/>
      <c r="W251" s="169"/>
      <c r="X251" s="169"/>
      <c r="Y251" s="169"/>
      <c r="Z251" s="169"/>
      <c r="AA251" s="169"/>
      <c r="AB251" s="169"/>
      <c r="AC251" s="169"/>
    </row>
  </sheetData>
  <pageMargins left="0.27" right="0.25" top="0.43" bottom="0.4" header="0.3" footer="0.17"/>
  <pageSetup scale="73" orientation="portrait" r:id="rId1"/>
  <headerFooter>
    <oddFooter>&amp;L&amp;D &amp;F&amp;C2&amp;R&amp;A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U178"/>
  <sheetViews>
    <sheetView topLeftCell="A31" zoomScale="90" zoomScaleNormal="90" workbookViewId="0">
      <selection activeCell="H11" sqref="H10:H19"/>
    </sheetView>
  </sheetViews>
  <sheetFormatPr defaultRowHeight="15" x14ac:dyDescent="0.25"/>
  <cols>
    <col min="1" max="1" width="2.42578125" customWidth="1"/>
    <col min="2" max="2" width="5.85546875" style="7" customWidth="1"/>
    <col min="3" max="3" width="4.140625" customWidth="1"/>
    <col min="4" max="4" width="26.85546875" customWidth="1"/>
    <col min="5" max="5" width="0.85546875" customWidth="1"/>
    <col min="6" max="6" width="13.28515625" bestFit="1" customWidth="1"/>
    <col min="7" max="7" width="1.42578125" customWidth="1"/>
    <col min="8" max="8" width="13.28515625" bestFit="1" customWidth="1"/>
    <col min="9" max="9" width="0.85546875" customWidth="1"/>
    <col min="10" max="10" width="12.28515625" customWidth="1"/>
    <col min="11" max="11" width="1" customWidth="1"/>
    <col min="12" max="12" width="13.28515625" bestFit="1" customWidth="1"/>
    <col min="13" max="13" width="0.85546875" customWidth="1"/>
    <col min="14" max="14" width="14" bestFit="1" customWidth="1"/>
    <col min="15" max="15" width="0.5703125" customWidth="1"/>
    <col min="16" max="16" width="13.28515625" bestFit="1" customWidth="1"/>
    <col min="17" max="17" width="1.140625" customWidth="1"/>
    <col min="19" max="19" width="10.85546875" bestFit="1" customWidth="1"/>
    <col min="20" max="20" width="9.85546875" bestFit="1" customWidth="1"/>
  </cols>
  <sheetData>
    <row r="1" spans="1:21" x14ac:dyDescent="0.25">
      <c r="A1" s="3" t="str">
        <f>TOC!$A$1</f>
        <v>Hinsdale County School District RE-1</v>
      </c>
      <c r="B1" s="2"/>
      <c r="C1" s="1"/>
      <c r="D1" s="1"/>
      <c r="E1" s="1"/>
      <c r="F1" s="1"/>
      <c r="G1" s="1"/>
      <c r="H1" s="1"/>
      <c r="I1" s="1"/>
      <c r="J1" s="1"/>
      <c r="K1" s="1"/>
      <c r="L1" s="1"/>
      <c r="M1" s="1"/>
      <c r="N1" s="1"/>
      <c r="O1" s="1"/>
      <c r="P1" s="1"/>
      <c r="Q1" s="1"/>
    </row>
    <row r="2" spans="1:21" x14ac:dyDescent="0.25">
      <c r="A2" s="4" t="str">
        <f>'GF Rev Detail'!A2</f>
        <v>Adopted  Budget</v>
      </c>
      <c r="B2" s="2"/>
      <c r="C2" s="1"/>
      <c r="D2" s="1"/>
      <c r="E2" s="1"/>
      <c r="F2" s="1"/>
      <c r="G2" s="1"/>
      <c r="H2" s="1"/>
      <c r="I2" s="1"/>
      <c r="J2" s="1"/>
      <c r="K2" s="1"/>
      <c r="L2" s="1"/>
      <c r="M2" s="1"/>
      <c r="N2" s="1"/>
      <c r="O2" s="1"/>
      <c r="P2" s="1"/>
      <c r="Q2" s="1"/>
    </row>
    <row r="3" spans="1:21" x14ac:dyDescent="0.25">
      <c r="A3" s="4" t="s">
        <v>76</v>
      </c>
      <c r="B3" s="2"/>
      <c r="C3" s="1"/>
      <c r="D3" s="1"/>
      <c r="E3" s="1"/>
      <c r="F3" s="1"/>
      <c r="G3" s="1"/>
      <c r="H3" s="1"/>
      <c r="I3" s="1"/>
      <c r="J3" s="1"/>
      <c r="K3" s="1"/>
      <c r="L3" s="1"/>
      <c r="M3" s="1"/>
      <c r="N3" s="1"/>
      <c r="O3" s="1"/>
      <c r="P3" s="1"/>
      <c r="Q3" s="1"/>
    </row>
    <row r="4" spans="1:21" x14ac:dyDescent="0.25">
      <c r="A4" s="4" t="str">
        <f>'GF Rev Detail'!A4</f>
        <v>FY 2023/24</v>
      </c>
      <c r="B4" s="2"/>
      <c r="C4" s="1"/>
      <c r="D4" s="1"/>
      <c r="E4" s="1"/>
      <c r="F4" s="1"/>
      <c r="G4" s="1"/>
      <c r="H4" s="1"/>
      <c r="I4" s="1"/>
      <c r="J4" s="1"/>
      <c r="K4" s="1"/>
      <c r="L4" s="1"/>
      <c r="M4" s="1"/>
      <c r="N4" s="1"/>
      <c r="O4" s="1"/>
      <c r="P4" s="1"/>
      <c r="Q4" s="1"/>
    </row>
    <row r="5" spans="1:21" ht="4.5" customHeight="1" thickBot="1" x14ac:dyDescent="0.3"/>
    <row r="6" spans="1:21" x14ac:dyDescent="0.25">
      <c r="F6" s="28" t="str">
        <f>'GF Summary'!$F$6</f>
        <v>Actuals</v>
      </c>
      <c r="G6" s="29"/>
      <c r="H6" s="29" t="str">
        <f>'GF Summary'!$H$6</f>
        <v>Actuals</v>
      </c>
      <c r="I6" s="29"/>
      <c r="J6" s="30" t="str">
        <f>'GF Summary'!$J$6</f>
        <v>Actuals</v>
      </c>
      <c r="K6" s="5"/>
      <c r="L6" s="28" t="str">
        <f>'GF Summary'!$L$6</f>
        <v>Revised</v>
      </c>
      <c r="M6" s="29"/>
      <c r="N6" s="29"/>
      <c r="O6" s="29"/>
      <c r="P6" s="30" t="str">
        <f>'GF Summary'!$P$6</f>
        <v>Proposed</v>
      </c>
      <c r="Q6" s="5"/>
    </row>
    <row r="7" spans="1:21" ht="15.75" thickBot="1" x14ac:dyDescent="0.3">
      <c r="F7" s="31" t="str">
        <f>'GF Summary'!$F$7</f>
        <v>FY 19-20</v>
      </c>
      <c r="G7" s="32"/>
      <c r="H7" s="33" t="str">
        <f>'GF Summary'!$H$7</f>
        <v>FY 20-21</v>
      </c>
      <c r="I7" s="33"/>
      <c r="J7" s="34" t="str">
        <f>'GF Summary'!$J$7</f>
        <v>FY 21-22</v>
      </c>
      <c r="K7" s="5"/>
      <c r="L7" s="31" t="str">
        <f>'GF Summary'!$L$7</f>
        <v>FY 22-23</v>
      </c>
      <c r="M7" s="33"/>
      <c r="N7" s="33" t="s">
        <v>81</v>
      </c>
      <c r="O7" s="33"/>
      <c r="P7" s="34" t="str">
        <f>'GF Summary'!$P$7</f>
        <v>FY 23-24</v>
      </c>
      <c r="Q7" s="5"/>
    </row>
    <row r="8" spans="1:21" ht="3.75" customHeight="1" x14ac:dyDescent="0.25">
      <c r="F8" s="11"/>
      <c r="G8" s="7"/>
      <c r="H8" s="8"/>
      <c r="I8" s="8"/>
      <c r="J8" s="12"/>
      <c r="K8" s="5"/>
      <c r="L8" s="17"/>
      <c r="M8" s="8"/>
      <c r="N8" s="8"/>
      <c r="O8" s="8"/>
      <c r="P8" s="12"/>
      <c r="Q8" s="5"/>
    </row>
    <row r="9" spans="1:21" x14ac:dyDescent="0.25">
      <c r="B9" s="7" t="s">
        <v>147</v>
      </c>
      <c r="F9" s="24"/>
      <c r="G9" s="25"/>
      <c r="H9" s="25"/>
      <c r="I9" s="25"/>
      <c r="J9" s="26"/>
      <c r="K9" s="25"/>
      <c r="L9" s="24"/>
      <c r="M9" s="25"/>
      <c r="N9" s="25"/>
      <c r="O9" s="25"/>
      <c r="P9" s="26"/>
    </row>
    <row r="10" spans="1:21" x14ac:dyDescent="0.25">
      <c r="B10" s="246" t="s">
        <v>719</v>
      </c>
      <c r="C10" t="s">
        <v>148</v>
      </c>
      <c r="F10" s="341">
        <f>'GF 11'!F17+'GF 11'!F18</f>
        <v>462517</v>
      </c>
      <c r="G10" s="249"/>
      <c r="H10" s="249">
        <f>'GF 11'!H17+'GF 11'!H18</f>
        <v>527987</v>
      </c>
      <c r="I10" s="249"/>
      <c r="J10" s="342">
        <f>'GF 11'!J17+'GF 11'!J18</f>
        <v>515104</v>
      </c>
      <c r="K10" s="249"/>
      <c r="L10" s="341">
        <f>'GF 11'!L17</f>
        <v>537180</v>
      </c>
      <c r="M10" s="249"/>
      <c r="N10" s="249">
        <f t="shared" ref="N10:N18" si="0">P10-L10</f>
        <v>7015</v>
      </c>
      <c r="O10" s="249"/>
      <c r="P10" s="342">
        <f>'GF 11'!P17+'GF 11'!P18</f>
        <v>544195</v>
      </c>
      <c r="S10" s="25"/>
      <c r="T10" s="42"/>
    </row>
    <row r="11" spans="1:21" x14ac:dyDescent="0.25">
      <c r="B11" s="246" t="s">
        <v>720</v>
      </c>
      <c r="C11" t="s">
        <v>149</v>
      </c>
      <c r="F11" s="341">
        <f>'GF 11'!F19</f>
        <v>234218</v>
      </c>
      <c r="G11" s="249"/>
      <c r="H11" s="249">
        <f>'GF 11'!H19</f>
        <v>243694</v>
      </c>
      <c r="I11" s="249"/>
      <c r="J11" s="342">
        <f>'GF 11'!J19</f>
        <v>257315</v>
      </c>
      <c r="K11" s="249"/>
      <c r="L11" s="341">
        <f>'GF 11'!L19</f>
        <v>259589</v>
      </c>
      <c r="M11" s="249"/>
      <c r="N11" s="249">
        <f t="shared" si="0"/>
        <v>6054</v>
      </c>
      <c r="O11" s="249"/>
      <c r="P11" s="342">
        <f>'GF 11'!P19</f>
        <v>265643</v>
      </c>
      <c r="S11" s="25"/>
    </row>
    <row r="12" spans="1:21" x14ac:dyDescent="0.25">
      <c r="B12" s="246" t="s">
        <v>721</v>
      </c>
      <c r="C12" t="s">
        <v>150</v>
      </c>
      <c r="F12" s="341">
        <f>'GF 11'!F20</f>
        <v>0</v>
      </c>
      <c r="G12" s="249"/>
      <c r="H12" s="249">
        <f>'GF 11'!H20</f>
        <v>0</v>
      </c>
      <c r="I12" s="249"/>
      <c r="J12" s="342">
        <f>'GF 11'!J20</f>
        <v>2299.42</v>
      </c>
      <c r="K12" s="249"/>
      <c r="L12" s="341">
        <f>'GF 11'!L20</f>
        <v>0</v>
      </c>
      <c r="M12" s="249"/>
      <c r="N12" s="249">
        <f t="shared" si="0"/>
        <v>0</v>
      </c>
      <c r="O12" s="249"/>
      <c r="P12" s="342">
        <f>'GF 11'!P20</f>
        <v>0</v>
      </c>
      <c r="S12" s="25"/>
    </row>
    <row r="13" spans="1:21" ht="15.75" x14ac:dyDescent="0.25">
      <c r="B13" s="246" t="s">
        <v>722</v>
      </c>
      <c r="C13" t="s">
        <v>151</v>
      </c>
      <c r="F13" s="341">
        <f>'GF 11'!F21</f>
        <v>3600</v>
      </c>
      <c r="G13" s="249"/>
      <c r="H13" s="249">
        <f>'GF 11'!H21</f>
        <v>0</v>
      </c>
      <c r="I13" s="249"/>
      <c r="J13" s="342">
        <f>'GF 11'!J21</f>
        <v>0</v>
      </c>
      <c r="K13" s="249"/>
      <c r="L13" s="341">
        <f>'GF 11'!L21</f>
        <v>0</v>
      </c>
      <c r="M13" s="249"/>
      <c r="N13" s="249">
        <f t="shared" si="0"/>
        <v>0</v>
      </c>
      <c r="O13" s="249"/>
      <c r="P13" s="342">
        <f>'GF 11'!P21</f>
        <v>0</v>
      </c>
      <c r="S13" s="25"/>
      <c r="T13" s="25"/>
      <c r="U13" s="216" t="s">
        <v>663</v>
      </c>
    </row>
    <row r="14" spans="1:21" x14ac:dyDescent="0.25">
      <c r="B14" s="246" t="s">
        <v>723</v>
      </c>
      <c r="C14" t="s">
        <v>102</v>
      </c>
      <c r="F14" s="341">
        <f>'GF 11'!F22</f>
        <v>47516.33</v>
      </c>
      <c r="G14" s="249"/>
      <c r="H14" s="249">
        <f>'GF 11'!H22</f>
        <v>20564</v>
      </c>
      <c r="I14" s="249"/>
      <c r="J14" s="342">
        <f>'GF 11'!J22</f>
        <v>65425.98</v>
      </c>
      <c r="K14" s="249"/>
      <c r="L14" s="341">
        <f>'GF 11'!L22</f>
        <v>23697</v>
      </c>
      <c r="M14" s="249"/>
      <c r="N14" s="249">
        <f t="shared" si="0"/>
        <v>-3197</v>
      </c>
      <c r="O14" s="249"/>
      <c r="P14" s="342">
        <f>'GF 11'!P22</f>
        <v>20500</v>
      </c>
      <c r="S14" s="25"/>
    </row>
    <row r="15" spans="1:21" x14ac:dyDescent="0.25">
      <c r="B15" s="246" t="s">
        <v>724</v>
      </c>
      <c r="C15" t="s">
        <v>152</v>
      </c>
      <c r="F15" s="341">
        <f>'GF 11'!F23</f>
        <v>61350</v>
      </c>
      <c r="G15" s="249"/>
      <c r="H15" s="249">
        <f>'GF 11'!H23</f>
        <v>80389</v>
      </c>
      <c r="I15" s="249"/>
      <c r="J15" s="342">
        <f>'GF 11'!J23</f>
        <v>55858</v>
      </c>
      <c r="K15" s="249"/>
      <c r="L15" s="341">
        <f>'GF 11'!L23</f>
        <v>44559</v>
      </c>
      <c r="M15" s="249"/>
      <c r="N15" s="249">
        <f t="shared" si="0"/>
        <v>-6709</v>
      </c>
      <c r="O15" s="249"/>
      <c r="P15" s="342">
        <f>'GF 11'!P23</f>
        <v>37850</v>
      </c>
      <c r="S15" s="25"/>
    </row>
    <row r="16" spans="1:21" x14ac:dyDescent="0.25">
      <c r="B16" s="246" t="s">
        <v>725</v>
      </c>
      <c r="C16" t="s">
        <v>153</v>
      </c>
      <c r="F16" s="341">
        <f>'GF 11'!F24</f>
        <v>0</v>
      </c>
      <c r="G16" s="249"/>
      <c r="H16" s="249">
        <f>'GF 11'!H24</f>
        <v>0</v>
      </c>
      <c r="I16" s="249"/>
      <c r="J16" s="342">
        <f>'GF 11'!J24</f>
        <v>0</v>
      </c>
      <c r="K16" s="249"/>
      <c r="L16" s="341">
        <f>'GF 11'!L24</f>
        <v>0</v>
      </c>
      <c r="M16" s="249"/>
      <c r="N16" s="249">
        <f t="shared" si="0"/>
        <v>0</v>
      </c>
      <c r="O16" s="249"/>
      <c r="P16" s="342">
        <f>'GF 11'!P24</f>
        <v>0</v>
      </c>
      <c r="S16" s="25"/>
    </row>
    <row r="17" spans="2:21" x14ac:dyDescent="0.25">
      <c r="B17" s="246" t="s">
        <v>726</v>
      </c>
      <c r="C17" t="s">
        <v>154</v>
      </c>
      <c r="F17" s="341">
        <f>'GF 11'!F25</f>
        <v>0</v>
      </c>
      <c r="G17" s="249"/>
      <c r="H17" s="249">
        <f>'GF 11'!H25</f>
        <v>0</v>
      </c>
      <c r="I17" s="249"/>
      <c r="J17" s="342">
        <f>'GF 11'!J25</f>
        <v>15290</v>
      </c>
      <c r="K17" s="249"/>
      <c r="L17" s="341">
        <f>'GF 11'!L25</f>
        <v>0</v>
      </c>
      <c r="M17" s="249"/>
      <c r="N17" s="249">
        <f t="shared" si="0"/>
        <v>0</v>
      </c>
      <c r="O17" s="249"/>
      <c r="P17" s="342">
        <f>'GF 11'!P25</f>
        <v>0</v>
      </c>
      <c r="S17" s="46"/>
    </row>
    <row r="18" spans="2:21" x14ac:dyDescent="0.25">
      <c r="B18" s="246" t="s">
        <v>727</v>
      </c>
      <c r="C18" t="s">
        <v>155</v>
      </c>
      <c r="F18" s="341">
        <f>'GF 11'!F26</f>
        <v>0</v>
      </c>
      <c r="G18" s="249"/>
      <c r="H18" s="249">
        <f>'GF 11'!H26</f>
        <v>0</v>
      </c>
      <c r="I18" s="249"/>
      <c r="J18" s="342">
        <f>'GF 11'!J26</f>
        <v>0</v>
      </c>
      <c r="K18" s="249"/>
      <c r="L18" s="341">
        <f>'GF 11'!L26</f>
        <v>0</v>
      </c>
      <c r="M18" s="249"/>
      <c r="N18" s="249">
        <f t="shared" si="0"/>
        <v>0</v>
      </c>
      <c r="O18" s="249"/>
      <c r="P18" s="342">
        <f>'GF 11'!P26</f>
        <v>0</v>
      </c>
      <c r="S18" s="25"/>
    </row>
    <row r="19" spans="2:21" x14ac:dyDescent="0.25">
      <c r="B19" s="7" t="s">
        <v>156</v>
      </c>
      <c r="F19" s="343">
        <f>SUM(F9:F18)</f>
        <v>809201.33</v>
      </c>
      <c r="G19" s="344"/>
      <c r="H19" s="344">
        <f>SUM(H9:H18)</f>
        <v>872634</v>
      </c>
      <c r="I19" s="344"/>
      <c r="J19" s="345">
        <f>SUM(J9:J18)</f>
        <v>911292.4</v>
      </c>
      <c r="K19" s="344"/>
      <c r="L19" s="343">
        <f>SUM(L9:L18)</f>
        <v>865025</v>
      </c>
      <c r="M19" s="344"/>
      <c r="N19" s="344">
        <f>SUM(N9:N18)</f>
        <v>3163</v>
      </c>
      <c r="O19" s="344"/>
      <c r="P19" s="345">
        <f>SUM(P9:P18)</f>
        <v>868188</v>
      </c>
      <c r="S19" s="25"/>
    </row>
    <row r="20" spans="2:21" ht="5.25" customHeight="1" x14ac:dyDescent="0.25">
      <c r="F20" s="341"/>
      <c r="G20" s="249"/>
      <c r="H20" s="249"/>
      <c r="I20" s="249"/>
      <c r="J20" s="342"/>
      <c r="K20" s="249"/>
      <c r="L20" s="341"/>
      <c r="M20" s="249"/>
      <c r="N20" s="249"/>
      <c r="O20" s="249"/>
      <c r="P20" s="342"/>
    </row>
    <row r="21" spans="2:21" x14ac:dyDescent="0.25">
      <c r="B21" s="7" t="s">
        <v>157</v>
      </c>
      <c r="F21" s="341"/>
      <c r="G21" s="249"/>
      <c r="H21" s="249"/>
      <c r="I21" s="249"/>
      <c r="J21" s="342"/>
      <c r="K21" s="249"/>
      <c r="L21" s="341"/>
      <c r="M21" s="249"/>
      <c r="N21" s="249"/>
      <c r="O21" s="249"/>
      <c r="P21" s="342"/>
    </row>
    <row r="22" spans="2:21" x14ac:dyDescent="0.25">
      <c r="B22" s="246" t="s">
        <v>719</v>
      </c>
      <c r="C22" t="s">
        <v>148</v>
      </c>
      <c r="F22" s="341">
        <f>'GF 12'!F17+'GF 12'!F18</f>
        <v>125142.56</v>
      </c>
      <c r="G22" s="249"/>
      <c r="H22" s="249">
        <f>'GF 12'!H17+'GF 12'!H18</f>
        <v>83520.77</v>
      </c>
      <c r="I22" s="249"/>
      <c r="J22" s="342">
        <f>'GF 12'!J17+'GF 12'!J18</f>
        <v>51730.73</v>
      </c>
      <c r="K22" s="249"/>
      <c r="L22" s="341">
        <f>'GF 12'!L17+'GF 12'!L18</f>
        <v>76836</v>
      </c>
      <c r="M22" s="249"/>
      <c r="N22" s="249">
        <f t="shared" ref="N22:N30" si="1">P22-L22</f>
        <v>7330</v>
      </c>
      <c r="O22" s="249"/>
      <c r="P22" s="342">
        <f>'GF 12'!P17+'GF 12'!P18</f>
        <v>84166</v>
      </c>
    </row>
    <row r="23" spans="2:21" x14ac:dyDescent="0.25">
      <c r="B23" s="246" t="s">
        <v>720</v>
      </c>
      <c r="C23" t="s">
        <v>149</v>
      </c>
      <c r="F23" s="341">
        <f>'GF 12'!F19</f>
        <v>59805.83</v>
      </c>
      <c r="G23" s="249"/>
      <c r="H23" s="249">
        <f>'GF 12'!H19</f>
        <v>45335.839999999997</v>
      </c>
      <c r="I23" s="249"/>
      <c r="J23" s="342">
        <f>'GF 12'!J19</f>
        <v>31724.83</v>
      </c>
      <c r="K23" s="249"/>
      <c r="L23" s="341">
        <f>'GF 12'!L19</f>
        <v>30573</v>
      </c>
      <c r="M23" s="249"/>
      <c r="N23" s="249">
        <f t="shared" si="1"/>
        <v>-7025</v>
      </c>
      <c r="O23" s="249"/>
      <c r="P23" s="342">
        <f>'GF 12'!P19</f>
        <v>23548</v>
      </c>
    </row>
    <row r="24" spans="2:21" x14ac:dyDescent="0.25">
      <c r="B24" s="246" t="s">
        <v>721</v>
      </c>
      <c r="C24" t="s">
        <v>150</v>
      </c>
      <c r="F24" s="341">
        <f>'GF 12'!F20</f>
        <v>6699.8</v>
      </c>
      <c r="G24" s="249"/>
      <c r="H24" s="249">
        <f>'GF 12'!H20</f>
        <v>5088.6400000000003</v>
      </c>
      <c r="I24" s="249"/>
      <c r="J24" s="342">
        <f>'GF 12'!J20</f>
        <v>3259.12</v>
      </c>
      <c r="K24" s="249"/>
      <c r="L24" s="341">
        <f>'GF 12'!L20</f>
        <v>3500</v>
      </c>
      <c r="M24" s="249"/>
      <c r="N24" s="249">
        <f t="shared" si="1"/>
        <v>250</v>
      </c>
      <c r="O24" s="249"/>
      <c r="P24" s="342">
        <f>'GF 12'!P20</f>
        <v>3750</v>
      </c>
    </row>
    <row r="25" spans="2:21" x14ac:dyDescent="0.25">
      <c r="B25" s="246" t="s">
        <v>722</v>
      </c>
      <c r="C25" t="s">
        <v>151</v>
      </c>
      <c r="F25" s="341">
        <f>'GF 12'!F21</f>
        <v>0</v>
      </c>
      <c r="G25" s="249"/>
      <c r="H25" s="249">
        <f>'GF 12'!H21</f>
        <v>0</v>
      </c>
      <c r="I25" s="249"/>
      <c r="J25" s="342">
        <f>'GF 12'!J21</f>
        <v>0</v>
      </c>
      <c r="K25" s="249"/>
      <c r="L25" s="341">
        <f>'GF 12'!L21</f>
        <v>0</v>
      </c>
      <c r="M25" s="249"/>
      <c r="N25" s="249">
        <f t="shared" si="1"/>
        <v>0</v>
      </c>
      <c r="O25" s="249"/>
      <c r="P25" s="342">
        <f>'GF 12'!P21</f>
        <v>0</v>
      </c>
    </row>
    <row r="26" spans="2:21" x14ac:dyDescent="0.25">
      <c r="B26" s="246" t="s">
        <v>723</v>
      </c>
      <c r="C26" t="s">
        <v>102</v>
      </c>
      <c r="F26" s="341">
        <f>'GF 12'!F22</f>
        <v>997.66</v>
      </c>
      <c r="G26" s="249"/>
      <c r="H26" s="249">
        <f>'GF 12'!H22</f>
        <v>60</v>
      </c>
      <c r="I26" s="249"/>
      <c r="J26" s="342">
        <f>'GF 12'!J22</f>
        <v>0</v>
      </c>
      <c r="K26" s="249"/>
      <c r="L26" s="341">
        <f>'GF 12'!L22</f>
        <v>250</v>
      </c>
      <c r="M26" s="249"/>
      <c r="N26" s="249">
        <f t="shared" si="1"/>
        <v>4686</v>
      </c>
      <c r="O26" s="249"/>
      <c r="P26" s="342">
        <f>'GF 12'!P22</f>
        <v>4936</v>
      </c>
    </row>
    <row r="27" spans="2:21" ht="15.75" x14ac:dyDescent="0.25">
      <c r="B27" s="246" t="s">
        <v>724</v>
      </c>
      <c r="C27" t="s">
        <v>152</v>
      </c>
      <c r="F27" s="341">
        <f>'GF 12'!F23</f>
        <v>1076.19</v>
      </c>
      <c r="G27" s="249"/>
      <c r="H27" s="249">
        <f>'GF 12'!H23</f>
        <v>2069.3000000000002</v>
      </c>
      <c r="I27" s="249"/>
      <c r="J27" s="342">
        <f>'GF 12'!J23</f>
        <v>104.18</v>
      </c>
      <c r="K27" s="249"/>
      <c r="L27" s="341">
        <f>'GF 12'!L23</f>
        <v>1151</v>
      </c>
      <c r="M27" s="249"/>
      <c r="N27" s="249">
        <f t="shared" si="1"/>
        <v>349</v>
      </c>
      <c r="O27" s="249"/>
      <c r="P27" s="342">
        <f>'GF 12'!P23</f>
        <v>1500</v>
      </c>
      <c r="U27" s="216" t="s">
        <v>663</v>
      </c>
    </row>
    <row r="28" spans="2:21" x14ac:dyDescent="0.25">
      <c r="B28" s="246" t="s">
        <v>725</v>
      </c>
      <c r="C28" t="s">
        <v>153</v>
      </c>
      <c r="F28" s="341">
        <f>'GF 12'!F24</f>
        <v>0</v>
      </c>
      <c r="G28" s="249"/>
      <c r="H28" s="249">
        <f>'GF 12'!H24</f>
        <v>0</v>
      </c>
      <c r="I28" s="249"/>
      <c r="J28" s="342">
        <f>'GF 12'!J24</f>
        <v>0</v>
      </c>
      <c r="K28" s="249"/>
      <c r="L28" s="341">
        <f>'GF 12'!L24</f>
        <v>0</v>
      </c>
      <c r="M28" s="249"/>
      <c r="N28" s="249">
        <f t="shared" si="1"/>
        <v>0</v>
      </c>
      <c r="O28" s="249"/>
      <c r="P28" s="342">
        <f>'GF 12'!P24</f>
        <v>0</v>
      </c>
    </row>
    <row r="29" spans="2:21" x14ac:dyDescent="0.25">
      <c r="B29" s="246" t="s">
        <v>726</v>
      </c>
      <c r="C29" t="s">
        <v>154</v>
      </c>
      <c r="F29" s="341">
        <f>'GF 12'!F25</f>
        <v>0</v>
      </c>
      <c r="G29" s="249"/>
      <c r="H29" s="249">
        <f>'GF 12'!H25</f>
        <v>0</v>
      </c>
      <c r="I29" s="249"/>
      <c r="J29" s="342">
        <f>'GF 12'!J25</f>
        <v>0</v>
      </c>
      <c r="K29" s="249"/>
      <c r="L29" s="341">
        <f>'GF 12'!L25</f>
        <v>0</v>
      </c>
      <c r="M29" s="249"/>
      <c r="N29" s="249">
        <f t="shared" si="1"/>
        <v>0</v>
      </c>
      <c r="O29" s="249"/>
      <c r="P29" s="342">
        <f>'GF 12'!P25</f>
        <v>0</v>
      </c>
    </row>
    <row r="30" spans="2:21" x14ac:dyDescent="0.25">
      <c r="B30" s="246" t="s">
        <v>727</v>
      </c>
      <c r="C30" t="s">
        <v>155</v>
      </c>
      <c r="F30" s="346">
        <f>'GF 12'!F26</f>
        <v>0</v>
      </c>
      <c r="G30" s="250"/>
      <c r="H30" s="250">
        <f>'GF 12'!H26</f>
        <v>0</v>
      </c>
      <c r="I30" s="250"/>
      <c r="J30" s="347">
        <f>'GF 12'!J26</f>
        <v>0</v>
      </c>
      <c r="K30" s="249"/>
      <c r="L30" s="346">
        <f>'GF 12'!L26</f>
        <v>0</v>
      </c>
      <c r="M30" s="249"/>
      <c r="N30" s="250">
        <f t="shared" si="1"/>
        <v>0</v>
      </c>
      <c r="O30" s="249"/>
      <c r="P30" s="347">
        <v>0</v>
      </c>
    </row>
    <row r="31" spans="2:21" x14ac:dyDescent="0.25">
      <c r="B31" s="7" t="s">
        <v>158</v>
      </c>
      <c r="F31" s="343">
        <f>SUM(F21:F30)</f>
        <v>193722.04</v>
      </c>
      <c r="G31" s="344"/>
      <c r="H31" s="344">
        <f>SUM(H21:H30)</f>
        <v>136074.54999999999</v>
      </c>
      <c r="I31" s="344"/>
      <c r="J31" s="345">
        <f>SUM(J21:J30)</f>
        <v>86818.859999999986</v>
      </c>
      <c r="K31" s="344"/>
      <c r="L31" s="343">
        <f>SUM(L21:L30)</f>
        <v>112310</v>
      </c>
      <c r="M31" s="344"/>
      <c r="N31" s="344">
        <f>SUM(N21:N30)</f>
        <v>5590</v>
      </c>
      <c r="O31" s="344"/>
      <c r="P31" s="345">
        <f>SUM(P22:P30)</f>
        <v>117900</v>
      </c>
    </row>
    <row r="32" spans="2:21" ht="5.25" customHeight="1" x14ac:dyDescent="0.25">
      <c r="F32" s="341"/>
      <c r="G32" s="249"/>
      <c r="H32" s="249"/>
      <c r="I32" s="249"/>
      <c r="J32" s="342"/>
      <c r="K32" s="249"/>
      <c r="L32" s="341"/>
      <c r="M32" s="249"/>
      <c r="N32" s="249"/>
      <c r="O32" s="249"/>
      <c r="P32" s="342"/>
    </row>
    <row r="33" spans="2:21" x14ac:dyDescent="0.25">
      <c r="B33" s="7" t="s">
        <v>159</v>
      </c>
      <c r="F33" s="341"/>
      <c r="G33" s="249"/>
      <c r="H33" s="249"/>
      <c r="I33" s="249"/>
      <c r="J33" s="342"/>
      <c r="K33" s="249"/>
      <c r="L33" s="341"/>
      <c r="M33" s="249"/>
      <c r="N33" s="249"/>
      <c r="O33" s="249"/>
      <c r="P33" s="342"/>
    </row>
    <row r="34" spans="2:21" x14ac:dyDescent="0.25">
      <c r="B34" s="246" t="s">
        <v>719</v>
      </c>
      <c r="C34" t="s">
        <v>148</v>
      </c>
      <c r="F34" s="341">
        <f>'GF 13'!F17+'GF 13'!F18</f>
        <v>0</v>
      </c>
      <c r="G34" s="249"/>
      <c r="H34" s="249">
        <f>'GF 13'!H17+'GF 13'!H18</f>
        <v>18944</v>
      </c>
      <c r="I34" s="249"/>
      <c r="J34" s="342">
        <f>'GF 13'!J17+'GF 13'!J18</f>
        <v>11667.38</v>
      </c>
      <c r="K34" s="249"/>
      <c r="L34" s="341">
        <f>'GF 13'!L17+'GF 13'!L18</f>
        <v>20545</v>
      </c>
      <c r="M34" s="249"/>
      <c r="N34" s="249">
        <f t="shared" ref="N34:N42" si="2">P34-L34</f>
        <v>1464</v>
      </c>
      <c r="O34" s="249"/>
      <c r="P34" s="342">
        <f>'GF 13'!P17+'GF 13'!P18</f>
        <v>22009</v>
      </c>
    </row>
    <row r="35" spans="2:21" x14ac:dyDescent="0.25">
      <c r="B35" s="246" t="s">
        <v>720</v>
      </c>
      <c r="C35" t="s">
        <v>149</v>
      </c>
      <c r="F35" s="341">
        <f>'GF 13'!F19</f>
        <v>0</v>
      </c>
      <c r="G35" s="249"/>
      <c r="H35" s="249">
        <f>'GF 13'!H19</f>
        <v>5372.25</v>
      </c>
      <c r="I35" s="249"/>
      <c r="J35" s="342">
        <f>'GF 13'!J19</f>
        <v>2622.71</v>
      </c>
      <c r="K35" s="249"/>
      <c r="L35" s="341">
        <f>'GF 13'!L19</f>
        <v>5410</v>
      </c>
      <c r="M35" s="249"/>
      <c r="N35" s="249">
        <f t="shared" si="2"/>
        <v>-381</v>
      </c>
      <c r="O35" s="249"/>
      <c r="P35" s="342">
        <f>'GF 13'!P19</f>
        <v>5029</v>
      </c>
    </row>
    <row r="36" spans="2:21" x14ac:dyDescent="0.25">
      <c r="B36" s="246" t="s">
        <v>721</v>
      </c>
      <c r="C36" t="s">
        <v>150</v>
      </c>
      <c r="F36" s="341">
        <f>'GF 13'!F20</f>
        <v>0</v>
      </c>
      <c r="G36" s="249"/>
      <c r="H36" s="249">
        <f>'GF 13'!H20</f>
        <v>0</v>
      </c>
      <c r="I36" s="249"/>
      <c r="J36" s="342">
        <f>'GF 13'!J20</f>
        <v>0</v>
      </c>
      <c r="K36" s="249"/>
      <c r="L36" s="341">
        <f>'GF 13'!L20</f>
        <v>0</v>
      </c>
      <c r="M36" s="249"/>
      <c r="N36" s="249">
        <f t="shared" si="2"/>
        <v>0</v>
      </c>
      <c r="O36" s="249"/>
      <c r="P36" s="342">
        <f>'GF 13'!P20</f>
        <v>0</v>
      </c>
    </row>
    <row r="37" spans="2:21" x14ac:dyDescent="0.25">
      <c r="B37" s="246" t="s">
        <v>722</v>
      </c>
      <c r="C37" t="s">
        <v>151</v>
      </c>
      <c r="F37" s="341">
        <f>'GF 13'!F21</f>
        <v>0</v>
      </c>
      <c r="G37" s="249"/>
      <c r="H37" s="249">
        <f>'GF 13'!H21</f>
        <v>0</v>
      </c>
      <c r="I37" s="249"/>
      <c r="J37" s="342">
        <f>'GF 13'!J21</f>
        <v>0</v>
      </c>
      <c r="K37" s="249"/>
      <c r="L37" s="341">
        <f>'GF 13'!L21</f>
        <v>0</v>
      </c>
      <c r="M37" s="249"/>
      <c r="N37" s="249">
        <f t="shared" si="2"/>
        <v>0</v>
      </c>
      <c r="O37" s="249"/>
      <c r="P37" s="342">
        <f>'GF 13'!P21</f>
        <v>0</v>
      </c>
    </row>
    <row r="38" spans="2:21" x14ac:dyDescent="0.25">
      <c r="B38" s="246" t="s">
        <v>723</v>
      </c>
      <c r="C38" t="s">
        <v>102</v>
      </c>
      <c r="F38" s="341">
        <f>'GF 13'!F22</f>
        <v>0</v>
      </c>
      <c r="G38" s="249"/>
      <c r="H38" s="249">
        <f>'GF 13'!H22</f>
        <v>0</v>
      </c>
      <c r="I38" s="249"/>
      <c r="J38" s="342">
        <f>'GF 13'!J22</f>
        <v>0</v>
      </c>
      <c r="K38" s="249"/>
      <c r="L38" s="341">
        <f>'GF 13'!L22</f>
        <v>0</v>
      </c>
      <c r="M38" s="249"/>
      <c r="N38" s="249">
        <f t="shared" si="2"/>
        <v>1522</v>
      </c>
      <c r="O38" s="249"/>
      <c r="P38" s="342">
        <f>'GF 13'!P22</f>
        <v>1522</v>
      </c>
    </row>
    <row r="39" spans="2:21" ht="15.75" x14ac:dyDescent="0.25">
      <c r="B39" s="246" t="s">
        <v>724</v>
      </c>
      <c r="C39" t="s">
        <v>152</v>
      </c>
      <c r="F39" s="341">
        <f>'GF 13'!F23</f>
        <v>0</v>
      </c>
      <c r="G39" s="249"/>
      <c r="H39" s="249">
        <f>'GF 13'!H23</f>
        <v>0</v>
      </c>
      <c r="I39" s="249"/>
      <c r="J39" s="342">
        <f>'GF 13'!J23</f>
        <v>0</v>
      </c>
      <c r="K39" s="249"/>
      <c r="L39" s="341">
        <f>'GF 13'!L23</f>
        <v>0</v>
      </c>
      <c r="M39" s="249"/>
      <c r="N39" s="249">
        <f t="shared" si="2"/>
        <v>2000</v>
      </c>
      <c r="O39" s="249"/>
      <c r="P39" s="342">
        <f>'GF 13'!P23</f>
        <v>2000</v>
      </c>
      <c r="U39" s="216" t="s">
        <v>663</v>
      </c>
    </row>
    <row r="40" spans="2:21" x14ac:dyDescent="0.25">
      <c r="B40" s="246" t="s">
        <v>725</v>
      </c>
      <c r="C40" t="s">
        <v>153</v>
      </c>
      <c r="F40" s="341">
        <f>'GF 13'!F24</f>
        <v>0</v>
      </c>
      <c r="G40" s="249"/>
      <c r="H40" s="249">
        <f>'GF 13'!H24</f>
        <v>0</v>
      </c>
      <c r="I40" s="249"/>
      <c r="J40" s="342">
        <f>'GF 13'!J24</f>
        <v>0</v>
      </c>
      <c r="K40" s="249"/>
      <c r="L40" s="341">
        <f>'GF 13'!L24</f>
        <v>0</v>
      </c>
      <c r="M40" s="249"/>
      <c r="N40" s="249">
        <f t="shared" si="2"/>
        <v>0</v>
      </c>
      <c r="O40" s="249"/>
      <c r="P40" s="342">
        <f>'GF 13'!P24</f>
        <v>0</v>
      </c>
    </row>
    <row r="41" spans="2:21" x14ac:dyDescent="0.25">
      <c r="B41" s="246" t="s">
        <v>726</v>
      </c>
      <c r="C41" t="s">
        <v>154</v>
      </c>
      <c r="F41" s="341">
        <f>'GF 13'!F25</f>
        <v>0</v>
      </c>
      <c r="G41" s="249"/>
      <c r="H41" s="249">
        <f>'GF 13'!H25</f>
        <v>0</v>
      </c>
      <c r="I41" s="249"/>
      <c r="J41" s="342">
        <f>'GF 13'!J25</f>
        <v>0</v>
      </c>
      <c r="K41" s="249"/>
      <c r="L41" s="341">
        <f>'GF 13'!L25</f>
        <v>0</v>
      </c>
      <c r="M41" s="249"/>
      <c r="N41" s="249">
        <f t="shared" si="2"/>
        <v>0</v>
      </c>
      <c r="O41" s="249"/>
      <c r="P41" s="342">
        <f>'GF 13'!P25</f>
        <v>0</v>
      </c>
    </row>
    <row r="42" spans="2:21" x14ac:dyDescent="0.25">
      <c r="B42" s="246" t="s">
        <v>727</v>
      </c>
      <c r="C42" t="s">
        <v>155</v>
      </c>
      <c r="F42" s="346">
        <f>'GF 13'!F26</f>
        <v>0</v>
      </c>
      <c r="G42" s="250"/>
      <c r="H42" s="250">
        <f>'GF 13'!H26</f>
        <v>0</v>
      </c>
      <c r="I42" s="250"/>
      <c r="J42" s="347">
        <f>'GF 13'!J26</f>
        <v>0</v>
      </c>
      <c r="K42" s="249"/>
      <c r="L42" s="346">
        <f>'GF 13'!L26</f>
        <v>0</v>
      </c>
      <c r="M42" s="249"/>
      <c r="N42" s="250">
        <f t="shared" si="2"/>
        <v>0</v>
      </c>
      <c r="O42" s="249"/>
      <c r="P42" s="347">
        <f>'GF 13'!P26</f>
        <v>0</v>
      </c>
    </row>
    <row r="43" spans="2:21" x14ac:dyDescent="0.25">
      <c r="B43" s="7" t="s">
        <v>160</v>
      </c>
      <c r="F43" s="343">
        <f>SUM(F33:F42)</f>
        <v>0</v>
      </c>
      <c r="G43" s="344"/>
      <c r="H43" s="344">
        <f>SUM(H33:H42)</f>
        <v>24316.25</v>
      </c>
      <c r="I43" s="344"/>
      <c r="J43" s="345">
        <f>SUM(J33:J42)</f>
        <v>14290.09</v>
      </c>
      <c r="K43" s="344"/>
      <c r="L43" s="343">
        <f>SUM(L33:L42)</f>
        <v>25955</v>
      </c>
      <c r="M43" s="344"/>
      <c r="N43" s="344">
        <f>SUM(N33:N42)</f>
        <v>4605</v>
      </c>
      <c r="O43" s="344"/>
      <c r="P43" s="345">
        <f>SUM(P34:P42)</f>
        <v>30560</v>
      </c>
    </row>
    <row r="44" spans="2:21" ht="6" customHeight="1" x14ac:dyDescent="0.25">
      <c r="F44" s="341"/>
      <c r="G44" s="249"/>
      <c r="H44" s="249"/>
      <c r="I44" s="249"/>
      <c r="J44" s="342"/>
      <c r="K44" s="249"/>
      <c r="L44" s="341"/>
      <c r="M44" s="249"/>
      <c r="N44" s="249"/>
      <c r="O44" s="249"/>
      <c r="P44" s="342"/>
    </row>
    <row r="45" spans="2:21" x14ac:dyDescent="0.25">
      <c r="B45" s="7" t="s">
        <v>161</v>
      </c>
      <c r="F45" s="341"/>
      <c r="G45" s="249"/>
      <c r="H45" s="249"/>
      <c r="I45" s="249"/>
      <c r="J45" s="342"/>
      <c r="K45" s="249"/>
      <c r="L45" s="341"/>
      <c r="M45" s="249"/>
      <c r="N45" s="249"/>
      <c r="O45" s="249"/>
      <c r="P45" s="342"/>
    </row>
    <row r="46" spans="2:21" x14ac:dyDescent="0.25">
      <c r="B46" s="246" t="s">
        <v>719</v>
      </c>
      <c r="C46" t="s">
        <v>148</v>
      </c>
      <c r="F46" s="341">
        <f>'GF 14'!F17+'GF 14'!F18</f>
        <v>13323.81</v>
      </c>
      <c r="G46" s="249"/>
      <c r="H46" s="249">
        <f>'GF 14'!H17+'GF 14'!H18</f>
        <v>8900</v>
      </c>
      <c r="I46" s="249"/>
      <c r="J46" s="342">
        <f>'GF 14'!J17+'GF 14'!J18</f>
        <v>15850</v>
      </c>
      <c r="K46" s="249"/>
      <c r="L46" s="341">
        <f>'GF 14'!L17+'GF 14'!L18</f>
        <v>12579</v>
      </c>
      <c r="M46" s="249"/>
      <c r="N46" s="249">
        <f t="shared" ref="N46:N54" si="3">P46-L46</f>
        <v>7171</v>
      </c>
      <c r="O46" s="249"/>
      <c r="P46" s="342">
        <f>'GF 14'!P17+'GF 14'!P18</f>
        <v>19750</v>
      </c>
    </row>
    <row r="47" spans="2:21" x14ac:dyDescent="0.25">
      <c r="B47" s="246" t="s">
        <v>720</v>
      </c>
      <c r="C47" t="s">
        <v>149</v>
      </c>
      <c r="F47" s="341">
        <f>'GF 14'!F19</f>
        <v>2277.38</v>
      </c>
      <c r="G47" s="249"/>
      <c r="H47" s="249">
        <f>'GF 14'!H19</f>
        <v>1788</v>
      </c>
      <c r="I47" s="249"/>
      <c r="J47" s="342">
        <f>'GF 14'!J19</f>
        <v>3252</v>
      </c>
      <c r="K47" s="249"/>
      <c r="L47" s="341">
        <f>'GF 14'!L19</f>
        <v>3188</v>
      </c>
      <c r="M47" s="249"/>
      <c r="N47" s="249">
        <f t="shared" si="3"/>
        <v>1325</v>
      </c>
      <c r="O47" s="249"/>
      <c r="P47" s="342">
        <f>'GF 14'!P19</f>
        <v>4513</v>
      </c>
    </row>
    <row r="48" spans="2:21" x14ac:dyDescent="0.25">
      <c r="B48" s="246" t="s">
        <v>721</v>
      </c>
      <c r="C48" t="s">
        <v>150</v>
      </c>
      <c r="F48" s="341">
        <f>'GF 14'!F20</f>
        <v>0</v>
      </c>
      <c r="G48" s="249"/>
      <c r="H48" s="249">
        <f>'GF 14'!H20</f>
        <v>0</v>
      </c>
      <c r="I48" s="249"/>
      <c r="J48" s="342">
        <f>'GF 14'!J20</f>
        <v>0</v>
      </c>
      <c r="K48" s="249"/>
      <c r="L48" s="341">
        <f>'GF 14'!L20</f>
        <v>0</v>
      </c>
      <c r="M48" s="249"/>
      <c r="N48" s="249">
        <f t="shared" si="3"/>
        <v>0</v>
      </c>
      <c r="O48" s="249"/>
      <c r="P48" s="342">
        <f>'GF 14'!P20</f>
        <v>0</v>
      </c>
    </row>
    <row r="49" spans="2:21" x14ac:dyDescent="0.25">
      <c r="B49" s="246" t="s">
        <v>722</v>
      </c>
      <c r="C49" t="s">
        <v>151</v>
      </c>
      <c r="F49" s="341">
        <f>'GF 14'!F21</f>
        <v>0</v>
      </c>
      <c r="G49" s="249"/>
      <c r="H49" s="249">
        <f>'GF 14'!H21</f>
        <v>0</v>
      </c>
      <c r="I49" s="249"/>
      <c r="J49" s="342">
        <f>'GF 14'!J21</f>
        <v>0</v>
      </c>
      <c r="K49" s="249"/>
      <c r="L49" s="341">
        <f>'GF 14'!L21</f>
        <v>0</v>
      </c>
      <c r="M49" s="249"/>
      <c r="N49" s="249">
        <f t="shared" si="3"/>
        <v>0</v>
      </c>
      <c r="O49" s="249"/>
      <c r="P49" s="342">
        <f>'GF 14'!P21</f>
        <v>0</v>
      </c>
    </row>
    <row r="50" spans="2:21" ht="15.75" x14ac:dyDescent="0.25">
      <c r="B50" s="246" t="s">
        <v>723</v>
      </c>
      <c r="C50" t="s">
        <v>102</v>
      </c>
      <c r="F50" s="341">
        <f>'GF 14'!F22</f>
        <v>3997</v>
      </c>
      <c r="G50" s="249"/>
      <c r="H50" s="249">
        <f>'GF 14'!H22</f>
        <v>510</v>
      </c>
      <c r="I50" s="249"/>
      <c r="J50" s="342">
        <f>'GF 14'!J22</f>
        <v>1545</v>
      </c>
      <c r="K50" s="249"/>
      <c r="L50" s="341">
        <f>'GF 14'!L22</f>
        <v>2200</v>
      </c>
      <c r="M50" s="249"/>
      <c r="N50" s="249">
        <f t="shared" si="3"/>
        <v>4310</v>
      </c>
      <c r="O50" s="249"/>
      <c r="P50" s="342">
        <f>'GF 14'!P22</f>
        <v>6510</v>
      </c>
      <c r="U50" s="216" t="s">
        <v>663</v>
      </c>
    </row>
    <row r="51" spans="2:21" x14ac:dyDescent="0.25">
      <c r="B51" s="246" t="s">
        <v>724</v>
      </c>
      <c r="C51" t="s">
        <v>152</v>
      </c>
      <c r="F51" s="341">
        <f>'GF 14'!F23</f>
        <v>21371</v>
      </c>
      <c r="G51" s="249"/>
      <c r="H51" s="249">
        <f>'GF 14'!H23</f>
        <v>5751</v>
      </c>
      <c r="I51" s="249"/>
      <c r="J51" s="342">
        <f>'GF 14'!J23</f>
        <v>21525</v>
      </c>
      <c r="K51" s="249"/>
      <c r="L51" s="341">
        <f>'GF 14'!L23</f>
        <v>23175</v>
      </c>
      <c r="M51" s="249"/>
      <c r="N51" s="249">
        <f t="shared" si="3"/>
        <v>-4462</v>
      </c>
      <c r="O51" s="249"/>
      <c r="P51" s="342">
        <f>'GF 14'!P23</f>
        <v>18713</v>
      </c>
    </row>
    <row r="52" spans="2:21" x14ac:dyDescent="0.25">
      <c r="B52" s="246" t="s">
        <v>725</v>
      </c>
      <c r="C52" t="s">
        <v>153</v>
      </c>
      <c r="F52" s="341">
        <f>'GF 14'!F24</f>
        <v>0</v>
      </c>
      <c r="G52" s="249"/>
      <c r="H52" s="249">
        <f>'GF 14'!H24</f>
        <v>0</v>
      </c>
      <c r="I52" s="249"/>
      <c r="J52" s="342">
        <f>'GF 14'!J24</f>
        <v>0</v>
      </c>
      <c r="K52" s="249"/>
      <c r="L52" s="341">
        <f>'GF 14'!L24</f>
        <v>0</v>
      </c>
      <c r="M52" s="249"/>
      <c r="N52" s="249">
        <f t="shared" si="3"/>
        <v>0</v>
      </c>
      <c r="O52" s="249"/>
      <c r="P52" s="342">
        <f>'GF 14'!P24</f>
        <v>0</v>
      </c>
    </row>
    <row r="53" spans="2:21" x14ac:dyDescent="0.25">
      <c r="B53" s="246" t="s">
        <v>726</v>
      </c>
      <c r="C53" t="s">
        <v>154</v>
      </c>
      <c r="F53" s="341">
        <f>'GF 14'!F25</f>
        <v>0</v>
      </c>
      <c r="G53" s="249"/>
      <c r="H53" s="249">
        <f>'GF 14'!H25</f>
        <v>0</v>
      </c>
      <c r="I53" s="249"/>
      <c r="J53" s="342">
        <f>'GF 14'!J25</f>
        <v>0</v>
      </c>
      <c r="K53" s="249"/>
      <c r="L53" s="341">
        <f>'GF 14'!L25</f>
        <v>0</v>
      </c>
      <c r="M53" s="249"/>
      <c r="N53" s="249">
        <f t="shared" si="3"/>
        <v>0</v>
      </c>
      <c r="O53" s="249"/>
      <c r="P53" s="342">
        <f>'GF 14'!P25</f>
        <v>0</v>
      </c>
    </row>
    <row r="54" spans="2:21" x14ac:dyDescent="0.25">
      <c r="B54" s="246" t="s">
        <v>727</v>
      </c>
      <c r="C54" t="s">
        <v>155</v>
      </c>
      <c r="F54" s="346">
        <f>'GF 14'!F26</f>
        <v>0</v>
      </c>
      <c r="G54" s="250"/>
      <c r="H54" s="250">
        <f>'GF 14'!H26</f>
        <v>0</v>
      </c>
      <c r="I54" s="250"/>
      <c r="J54" s="347">
        <f>'GF 14'!J26</f>
        <v>0</v>
      </c>
      <c r="K54" s="249"/>
      <c r="L54" s="346">
        <f>'GF 14'!L26</f>
        <v>0</v>
      </c>
      <c r="M54" s="249"/>
      <c r="N54" s="250">
        <f t="shared" si="3"/>
        <v>0</v>
      </c>
      <c r="O54" s="249"/>
      <c r="P54" s="347">
        <f>'GF 14'!P26</f>
        <v>0</v>
      </c>
    </row>
    <row r="55" spans="2:21" x14ac:dyDescent="0.25">
      <c r="B55" s="7" t="s">
        <v>162</v>
      </c>
      <c r="F55" s="343">
        <f>SUM(F45:F54)</f>
        <v>40969.19</v>
      </c>
      <c r="G55" s="344"/>
      <c r="H55" s="344">
        <f>SUM(H45:H54)</f>
        <v>16949</v>
      </c>
      <c r="I55" s="344"/>
      <c r="J55" s="345">
        <f>SUM(J45:J54)</f>
        <v>42172</v>
      </c>
      <c r="K55" s="344"/>
      <c r="L55" s="343">
        <f>SUM(L45:L54)</f>
        <v>41142</v>
      </c>
      <c r="M55" s="344"/>
      <c r="N55" s="344">
        <f>SUM(N45:N54)</f>
        <v>8344</v>
      </c>
      <c r="O55" s="344"/>
      <c r="P55" s="345">
        <f>SUM(P45:P54)</f>
        <v>49486</v>
      </c>
    </row>
    <row r="56" spans="2:21" ht="5.25" customHeight="1" x14ac:dyDescent="0.25">
      <c r="F56" s="341"/>
      <c r="G56" s="249"/>
      <c r="H56" s="249"/>
      <c r="I56" s="249"/>
      <c r="J56" s="342"/>
      <c r="K56" s="249"/>
      <c r="L56" s="341"/>
      <c r="M56" s="249"/>
      <c r="N56" s="249"/>
      <c r="O56" s="249"/>
      <c r="P56" s="342"/>
    </row>
    <row r="57" spans="2:21" x14ac:dyDescent="0.25">
      <c r="B57" s="7" t="s">
        <v>163</v>
      </c>
      <c r="F57" s="341"/>
      <c r="G57" s="249"/>
      <c r="H57" s="249"/>
      <c r="I57" s="249"/>
      <c r="J57" s="342"/>
      <c r="K57" s="249"/>
      <c r="L57" s="341"/>
      <c r="M57" s="249"/>
      <c r="N57" s="249">
        <f t="shared" ref="N57:N66" si="4">P57-L57</f>
        <v>0</v>
      </c>
      <c r="O57" s="249"/>
      <c r="P57" s="342"/>
    </row>
    <row r="58" spans="2:21" x14ac:dyDescent="0.25">
      <c r="B58" s="246" t="s">
        <v>719</v>
      </c>
      <c r="C58" t="s">
        <v>148</v>
      </c>
      <c r="F58" s="341">
        <f>'2100'!$F$17+'2100'!$F$18</f>
        <v>38972.65</v>
      </c>
      <c r="G58" s="249"/>
      <c r="H58" s="249">
        <f>'2100'!$H$17+'2100'!$H$18</f>
        <v>25327.13</v>
      </c>
      <c r="I58" s="249"/>
      <c r="J58" s="342">
        <f>'2100'!$J$17+'2100'!$J$18</f>
        <v>40200</v>
      </c>
      <c r="K58" s="249"/>
      <c r="L58" s="341">
        <f>'2100'!L17+'2100'!L18</f>
        <v>43840</v>
      </c>
      <c r="M58" s="249"/>
      <c r="N58" s="249">
        <f t="shared" si="4"/>
        <v>19235</v>
      </c>
      <c r="O58" s="249"/>
      <c r="P58" s="342">
        <f>'2100'!P17+'2100'!P18</f>
        <v>63075</v>
      </c>
    </row>
    <row r="59" spans="2:21" x14ac:dyDescent="0.25">
      <c r="B59" s="246" t="s">
        <v>720</v>
      </c>
      <c r="C59" t="s">
        <v>149</v>
      </c>
      <c r="F59" s="341">
        <f>'2100'!$F$19</f>
        <v>21242</v>
      </c>
      <c r="G59" s="249"/>
      <c r="H59" s="249">
        <f>'2100'!$H$19</f>
        <v>16310.74</v>
      </c>
      <c r="I59" s="249"/>
      <c r="J59" s="342">
        <f>'2100'!$J$19</f>
        <v>21178</v>
      </c>
      <c r="K59" s="249"/>
      <c r="L59" s="341">
        <f>'2100'!L19</f>
        <v>21829</v>
      </c>
      <c r="M59" s="249"/>
      <c r="N59" s="249">
        <f t="shared" si="4"/>
        <v>4358</v>
      </c>
      <c r="O59" s="249"/>
      <c r="P59" s="342">
        <f>'2100'!P19</f>
        <v>26187</v>
      </c>
    </row>
    <row r="60" spans="2:21" x14ac:dyDescent="0.25">
      <c r="B60" s="246" t="s">
        <v>721</v>
      </c>
      <c r="C60" t="s">
        <v>150</v>
      </c>
      <c r="F60" s="341">
        <f>'2100'!F$20</f>
        <v>1932.5</v>
      </c>
      <c r="G60" s="249"/>
      <c r="H60" s="249">
        <f>'2100'!$H$20</f>
        <v>1587.5</v>
      </c>
      <c r="I60" s="249"/>
      <c r="J60" s="342">
        <f>'2100'!$J$20</f>
        <v>1177.81</v>
      </c>
      <c r="K60" s="249"/>
      <c r="L60" s="341">
        <f>'2100'!L20</f>
        <v>12250</v>
      </c>
      <c r="M60" s="249"/>
      <c r="N60" s="249">
        <f t="shared" si="4"/>
        <v>1750</v>
      </c>
      <c r="O60" s="249"/>
      <c r="P60" s="342">
        <f>'2100'!P20</f>
        <v>14000</v>
      </c>
    </row>
    <row r="61" spans="2:21" x14ac:dyDescent="0.25">
      <c r="B61" s="246" t="s">
        <v>722</v>
      </c>
      <c r="C61" t="s">
        <v>151</v>
      </c>
      <c r="F61" s="341">
        <f>'2100'!$F$21</f>
        <v>0</v>
      </c>
      <c r="G61" s="249"/>
      <c r="H61" s="249">
        <f>'2100'!$H$21</f>
        <v>0</v>
      </c>
      <c r="I61" s="249"/>
      <c r="J61" s="342">
        <f>'2100'!$J$21</f>
        <v>0</v>
      </c>
      <c r="K61" s="249"/>
      <c r="L61" s="341">
        <f>'2100'!L21</f>
        <v>0</v>
      </c>
      <c r="M61" s="249"/>
      <c r="N61" s="249">
        <f t="shared" si="4"/>
        <v>0</v>
      </c>
      <c r="O61" s="249"/>
      <c r="P61" s="342">
        <f>'2100'!P21</f>
        <v>0</v>
      </c>
    </row>
    <row r="62" spans="2:21" ht="15.75" x14ac:dyDescent="0.25">
      <c r="B62" s="246" t="s">
        <v>723</v>
      </c>
      <c r="C62" t="s">
        <v>102</v>
      </c>
      <c r="F62" s="341">
        <f>'2100'!$F$22</f>
        <v>1189</v>
      </c>
      <c r="G62" s="249"/>
      <c r="H62" s="249">
        <f>'2100'!$H$22</f>
        <v>2201</v>
      </c>
      <c r="I62" s="249"/>
      <c r="J62" s="342">
        <f>'2100'!$J$22</f>
        <v>1502</v>
      </c>
      <c r="K62" s="249"/>
      <c r="L62" s="341">
        <f>'2100'!L22</f>
        <v>10568</v>
      </c>
      <c r="M62" s="249"/>
      <c r="N62" s="249">
        <f t="shared" si="4"/>
        <v>-188</v>
      </c>
      <c r="O62" s="249"/>
      <c r="P62" s="342">
        <f>'2100'!P22</f>
        <v>10380</v>
      </c>
      <c r="U62" s="216" t="s">
        <v>663</v>
      </c>
    </row>
    <row r="63" spans="2:21" x14ac:dyDescent="0.25">
      <c r="B63" s="246" t="s">
        <v>724</v>
      </c>
      <c r="C63" t="s">
        <v>152</v>
      </c>
      <c r="F63" s="341">
        <f>'2100'!$F$23</f>
        <v>3173</v>
      </c>
      <c r="G63" s="249"/>
      <c r="H63" s="249">
        <f>'2100'!$H$23</f>
        <v>5360.79</v>
      </c>
      <c r="I63" s="249"/>
      <c r="J63" s="342">
        <f>'2100'!$J$23</f>
        <v>2010.51</v>
      </c>
      <c r="K63" s="249"/>
      <c r="L63" s="341">
        <f>'2100'!L23</f>
        <v>3030</v>
      </c>
      <c r="M63" s="249"/>
      <c r="N63" s="249">
        <f t="shared" si="4"/>
        <v>-730</v>
      </c>
      <c r="O63" s="249"/>
      <c r="P63" s="342">
        <f>'2100'!P23</f>
        <v>2300</v>
      </c>
    </row>
    <row r="64" spans="2:21" x14ac:dyDescent="0.25">
      <c r="B64" s="246" t="s">
        <v>725</v>
      </c>
      <c r="C64" t="s">
        <v>153</v>
      </c>
      <c r="F64" s="341">
        <f>'2100'!$F$24</f>
        <v>0</v>
      </c>
      <c r="G64" s="249"/>
      <c r="H64" s="249">
        <f>'2100'!$H$24</f>
        <v>0</v>
      </c>
      <c r="I64" s="249"/>
      <c r="J64" s="342">
        <f>'2100'!$J$24</f>
        <v>0</v>
      </c>
      <c r="K64" s="249"/>
      <c r="L64" s="341">
        <f>'2100'!L24</f>
        <v>0</v>
      </c>
      <c r="M64" s="249"/>
      <c r="N64" s="249">
        <f t="shared" si="4"/>
        <v>0</v>
      </c>
      <c r="O64" s="249"/>
      <c r="P64" s="342">
        <f>'2100'!P24</f>
        <v>0</v>
      </c>
    </row>
    <row r="65" spans="2:21" x14ac:dyDescent="0.25">
      <c r="B65" s="246" t="s">
        <v>726</v>
      </c>
      <c r="C65" t="s">
        <v>154</v>
      </c>
      <c r="F65" s="341">
        <f>'2100'!$F$25</f>
        <v>0</v>
      </c>
      <c r="G65" s="249"/>
      <c r="H65" s="249">
        <f>'2100'!$H$25</f>
        <v>0</v>
      </c>
      <c r="I65" s="249"/>
      <c r="J65" s="342">
        <f>'2100'!$J$25</f>
        <v>0</v>
      </c>
      <c r="K65" s="249"/>
      <c r="L65" s="341">
        <f>'2100'!L25</f>
        <v>0</v>
      </c>
      <c r="M65" s="249"/>
      <c r="N65" s="249">
        <f t="shared" si="4"/>
        <v>0</v>
      </c>
      <c r="O65" s="249"/>
      <c r="P65" s="342">
        <f>'2100'!P25</f>
        <v>0</v>
      </c>
    </row>
    <row r="66" spans="2:21" x14ac:dyDescent="0.25">
      <c r="B66" s="246" t="s">
        <v>727</v>
      </c>
      <c r="C66" t="s">
        <v>155</v>
      </c>
      <c r="F66" s="346">
        <f>'2100'!$F$26</f>
        <v>0</v>
      </c>
      <c r="G66" s="250"/>
      <c r="H66" s="250">
        <f>'2100'!$H$26</f>
        <v>0</v>
      </c>
      <c r="I66" s="250"/>
      <c r="J66" s="347">
        <f>'2100'!$J$26</f>
        <v>0</v>
      </c>
      <c r="K66" s="249"/>
      <c r="L66" s="346">
        <f>'2100'!L26</f>
        <v>0</v>
      </c>
      <c r="M66" s="249"/>
      <c r="N66" s="250">
        <f t="shared" si="4"/>
        <v>0</v>
      </c>
      <c r="O66" s="249"/>
      <c r="P66" s="347">
        <f>'2100'!P26</f>
        <v>0</v>
      </c>
    </row>
    <row r="67" spans="2:21" x14ac:dyDescent="0.25">
      <c r="B67" s="7" t="s">
        <v>164</v>
      </c>
      <c r="F67" s="343">
        <f>SUM(F57:F66)</f>
        <v>66509.149999999994</v>
      </c>
      <c r="G67" s="344"/>
      <c r="H67" s="344">
        <f>SUM(H57:H66)</f>
        <v>50787.16</v>
      </c>
      <c r="I67" s="344"/>
      <c r="J67" s="345">
        <f>SUM(J57:J66)</f>
        <v>66068.319999999992</v>
      </c>
      <c r="K67" s="344"/>
      <c r="L67" s="343">
        <f>SUM(L57:L66)</f>
        <v>91517</v>
      </c>
      <c r="M67" s="344"/>
      <c r="N67" s="344">
        <f>SUM(N57:N66)</f>
        <v>24425</v>
      </c>
      <c r="O67" s="344"/>
      <c r="P67" s="345">
        <f>SUM(P57:P66)</f>
        <v>115942</v>
      </c>
    </row>
    <row r="68" spans="2:21" ht="5.25" customHeight="1" x14ac:dyDescent="0.25">
      <c r="F68" s="341"/>
      <c r="G68" s="249"/>
      <c r="H68" s="249"/>
      <c r="I68" s="249"/>
      <c r="J68" s="342"/>
      <c r="K68" s="249"/>
      <c r="L68" s="341"/>
      <c r="M68" s="249"/>
      <c r="N68" s="249"/>
      <c r="O68" s="249"/>
      <c r="P68" s="342"/>
    </row>
    <row r="69" spans="2:21" x14ac:dyDescent="0.25">
      <c r="B69" s="7" t="s">
        <v>876</v>
      </c>
      <c r="F69" s="341"/>
      <c r="G69" s="249"/>
      <c r="H69" s="249"/>
      <c r="I69" s="249"/>
      <c r="J69" s="342"/>
      <c r="K69" s="249"/>
      <c r="L69" s="341"/>
      <c r="M69" s="249"/>
      <c r="N69" s="249"/>
      <c r="O69" s="249"/>
      <c r="P69" s="342"/>
    </row>
    <row r="70" spans="2:21" x14ac:dyDescent="0.25">
      <c r="B70" s="246" t="s">
        <v>719</v>
      </c>
      <c r="C70" t="s">
        <v>148</v>
      </c>
      <c r="F70" s="341">
        <f>'2200'!$F$17+'2200'!$F$18</f>
        <v>56495</v>
      </c>
      <c r="G70" s="249"/>
      <c r="H70" s="249">
        <f>'2200'!$H$17+'2200'!$H$18</f>
        <v>65324.51</v>
      </c>
      <c r="I70" s="249"/>
      <c r="J70" s="342">
        <f>'2200'!$J$17+'2200'!$J$18</f>
        <v>82941.740000000005</v>
      </c>
      <c r="K70" s="249"/>
      <c r="L70" s="341">
        <f>'2200'!L17+'2200'!L18</f>
        <v>59383</v>
      </c>
      <c r="M70" s="249"/>
      <c r="N70" s="249">
        <f t="shared" ref="N70:N78" si="5">P70-L70</f>
        <v>10408</v>
      </c>
      <c r="O70" s="249"/>
      <c r="P70" s="342">
        <f>'2200'!P17+'2200'!P18</f>
        <v>69791</v>
      </c>
    </row>
    <row r="71" spans="2:21" x14ac:dyDescent="0.25">
      <c r="B71" s="246" t="s">
        <v>720</v>
      </c>
      <c r="C71" t="s">
        <v>149</v>
      </c>
      <c r="F71" s="341">
        <f>'2200'!$F$19</f>
        <v>26656.91</v>
      </c>
      <c r="G71" s="249"/>
      <c r="H71" s="249">
        <f>'2200'!$H$19</f>
        <v>23346.55</v>
      </c>
      <c r="I71" s="249"/>
      <c r="J71" s="342">
        <v>30723</v>
      </c>
      <c r="K71" s="249"/>
      <c r="L71" s="341">
        <f>'2200'!L19</f>
        <v>27233</v>
      </c>
      <c r="M71" s="249"/>
      <c r="N71" s="249">
        <f t="shared" si="5"/>
        <v>488</v>
      </c>
      <c r="O71" s="249"/>
      <c r="P71" s="342">
        <f>'2200'!P19</f>
        <v>27721</v>
      </c>
    </row>
    <row r="72" spans="2:21" x14ac:dyDescent="0.25">
      <c r="B72" s="246" t="s">
        <v>721</v>
      </c>
      <c r="C72" t="s">
        <v>150</v>
      </c>
      <c r="F72" s="341">
        <f>'2200'!F$20</f>
        <v>1093</v>
      </c>
      <c r="G72" s="249"/>
      <c r="H72" s="249">
        <f>'2200'!$H$20</f>
        <v>0</v>
      </c>
      <c r="I72" s="249"/>
      <c r="J72" s="342">
        <f>'2200'!$J$20</f>
        <v>500</v>
      </c>
      <c r="K72" s="249"/>
      <c r="L72" s="341">
        <f>'2200'!L20</f>
        <v>1374</v>
      </c>
      <c r="M72" s="249"/>
      <c r="N72" s="249">
        <f t="shared" si="5"/>
        <v>26</v>
      </c>
      <c r="O72" s="249"/>
      <c r="P72" s="342">
        <f>'2200'!P20</f>
        <v>1400</v>
      </c>
    </row>
    <row r="73" spans="2:21" x14ac:dyDescent="0.25">
      <c r="B73" s="246" t="s">
        <v>722</v>
      </c>
      <c r="C73" t="s">
        <v>151</v>
      </c>
      <c r="F73" s="341">
        <f>'2200'!$F$21</f>
        <v>0</v>
      </c>
      <c r="G73" s="249"/>
      <c r="H73" s="249">
        <f>'2200'!$H$21</f>
        <v>0</v>
      </c>
      <c r="I73" s="249"/>
      <c r="J73" s="342">
        <f>'2200'!$J$21</f>
        <v>0</v>
      </c>
      <c r="K73" s="249"/>
      <c r="L73" s="341">
        <f>'2200'!L21</f>
        <v>0</v>
      </c>
      <c r="M73" s="249"/>
      <c r="N73" s="249">
        <f t="shared" si="5"/>
        <v>0</v>
      </c>
      <c r="O73" s="249"/>
      <c r="P73" s="342">
        <f>'2200'!P21</f>
        <v>0</v>
      </c>
    </row>
    <row r="74" spans="2:21" ht="15.75" x14ac:dyDescent="0.25">
      <c r="B74" s="246" t="s">
        <v>723</v>
      </c>
      <c r="C74" t="s">
        <v>102</v>
      </c>
      <c r="F74" s="341">
        <f>'2200'!$F$22</f>
        <v>0</v>
      </c>
      <c r="G74" s="249"/>
      <c r="H74" s="249">
        <f>'2200'!$H$22</f>
        <v>1242</v>
      </c>
      <c r="I74" s="249"/>
      <c r="J74" s="342">
        <f>'2200'!$J$22</f>
        <v>2188</v>
      </c>
      <c r="K74" s="249"/>
      <c r="L74" s="341">
        <f>'2200'!L22</f>
        <v>1000</v>
      </c>
      <c r="M74" s="249"/>
      <c r="N74" s="249">
        <f t="shared" si="5"/>
        <v>500</v>
      </c>
      <c r="O74" s="249"/>
      <c r="P74" s="342">
        <f>'2200'!P22</f>
        <v>1500</v>
      </c>
      <c r="U74" s="216" t="s">
        <v>663</v>
      </c>
    </row>
    <row r="75" spans="2:21" x14ac:dyDescent="0.25">
      <c r="B75" s="246" t="s">
        <v>724</v>
      </c>
      <c r="C75" t="s">
        <v>152</v>
      </c>
      <c r="F75" s="341">
        <f>'2200'!$F$23</f>
        <v>30519.86</v>
      </c>
      <c r="G75" s="249"/>
      <c r="H75" s="249">
        <f>'2200'!$H$23</f>
        <v>23885.26</v>
      </c>
      <c r="I75" s="249"/>
      <c r="J75" s="342">
        <f>'2200'!$J$23</f>
        <v>22945</v>
      </c>
      <c r="K75" s="249"/>
      <c r="L75" s="341">
        <f>'2200'!L23</f>
        <v>16081</v>
      </c>
      <c r="M75" s="249"/>
      <c r="N75" s="249">
        <f t="shared" si="5"/>
        <v>5444</v>
      </c>
      <c r="O75" s="249"/>
      <c r="P75" s="342">
        <f>'2200'!P23</f>
        <v>21525</v>
      </c>
    </row>
    <row r="76" spans="2:21" x14ac:dyDescent="0.25">
      <c r="B76" s="246" t="s">
        <v>725</v>
      </c>
      <c r="C76" t="s">
        <v>153</v>
      </c>
      <c r="F76" s="341">
        <f>'2200'!$F$24</f>
        <v>11872.69</v>
      </c>
      <c r="G76" s="249"/>
      <c r="H76" s="249">
        <f>'2200'!$H$24</f>
        <v>10875.78</v>
      </c>
      <c r="I76" s="249"/>
      <c r="J76" s="342">
        <f>'2200'!$J$24</f>
        <v>1151.56</v>
      </c>
      <c r="K76" s="249"/>
      <c r="L76" s="341">
        <f>'2200'!L24</f>
        <v>9500</v>
      </c>
      <c r="M76" s="249"/>
      <c r="N76" s="249">
        <f t="shared" si="5"/>
        <v>750</v>
      </c>
      <c r="O76" s="249"/>
      <c r="P76" s="342">
        <f>'2200'!P24</f>
        <v>10250</v>
      </c>
    </row>
    <row r="77" spans="2:21" x14ac:dyDescent="0.25">
      <c r="B77" s="246" t="s">
        <v>726</v>
      </c>
      <c r="C77" t="s">
        <v>154</v>
      </c>
      <c r="F77" s="341">
        <f>'2200'!$F$25</f>
        <v>0</v>
      </c>
      <c r="G77" s="249"/>
      <c r="H77" s="249">
        <f>'2200'!$H$25</f>
        <v>0</v>
      </c>
      <c r="I77" s="249"/>
      <c r="J77" s="342">
        <f>'2200'!$J$25</f>
        <v>0</v>
      </c>
      <c r="K77" s="249"/>
      <c r="L77" s="341">
        <f>'2200'!L25</f>
        <v>0</v>
      </c>
      <c r="M77" s="249"/>
      <c r="N77" s="249">
        <f t="shared" si="5"/>
        <v>0</v>
      </c>
      <c r="O77" s="249"/>
      <c r="P77" s="342">
        <f>'2200'!P25</f>
        <v>0</v>
      </c>
    </row>
    <row r="78" spans="2:21" x14ac:dyDescent="0.25">
      <c r="B78" s="246" t="s">
        <v>727</v>
      </c>
      <c r="C78" t="s">
        <v>155</v>
      </c>
      <c r="F78" s="346">
        <f>'2200'!$F$26</f>
        <v>0</v>
      </c>
      <c r="G78" s="250"/>
      <c r="H78" s="250">
        <f>'2200'!$H$26</f>
        <v>0</v>
      </c>
      <c r="I78" s="250"/>
      <c r="J78" s="347">
        <f>'2200'!$J$26</f>
        <v>0</v>
      </c>
      <c r="K78" s="249"/>
      <c r="L78" s="346">
        <f>'2200'!L26</f>
        <v>0</v>
      </c>
      <c r="M78" s="249"/>
      <c r="N78" s="250">
        <f t="shared" si="5"/>
        <v>0</v>
      </c>
      <c r="O78" s="249"/>
      <c r="P78" s="347">
        <f>'2200'!P26</f>
        <v>0</v>
      </c>
    </row>
    <row r="79" spans="2:21" x14ac:dyDescent="0.25">
      <c r="B79" s="7" t="s">
        <v>165</v>
      </c>
      <c r="F79" s="343">
        <f>SUM(F69:F78)</f>
        <v>126637.46</v>
      </c>
      <c r="G79" s="344"/>
      <c r="H79" s="344">
        <f>SUM(H69:H78)</f>
        <v>124674.09999999999</v>
      </c>
      <c r="I79" s="344"/>
      <c r="J79" s="345">
        <f>SUM(J69:J78)</f>
        <v>140449.29999999999</v>
      </c>
      <c r="K79" s="344"/>
      <c r="L79" s="343">
        <f>SUM(L69:L78)</f>
        <v>114571</v>
      </c>
      <c r="M79" s="344"/>
      <c r="N79" s="344">
        <f>SUM(N69:N78)</f>
        <v>17616</v>
      </c>
      <c r="O79" s="344"/>
      <c r="P79" s="345">
        <f>SUM(P69:P78)</f>
        <v>132187</v>
      </c>
    </row>
    <row r="80" spans="2:21" ht="5.25" customHeight="1" x14ac:dyDescent="0.25">
      <c r="F80" s="341"/>
      <c r="G80" s="249"/>
      <c r="H80" s="249"/>
      <c r="I80" s="249"/>
      <c r="J80" s="342"/>
      <c r="K80" s="249"/>
      <c r="L80" s="341"/>
      <c r="M80" s="249"/>
      <c r="N80" s="249"/>
      <c r="O80" s="249"/>
      <c r="P80" s="342"/>
    </row>
    <row r="81" spans="2:21" x14ac:dyDescent="0.25">
      <c r="B81" s="7" t="s">
        <v>166</v>
      </c>
      <c r="F81" s="341"/>
      <c r="G81" s="249"/>
      <c r="H81" s="249"/>
      <c r="I81" s="249"/>
      <c r="J81" s="342"/>
      <c r="K81" s="249"/>
      <c r="L81" s="341"/>
      <c r="M81" s="249"/>
      <c r="N81" s="249"/>
      <c r="O81" s="249"/>
      <c r="P81" s="342"/>
    </row>
    <row r="82" spans="2:21" x14ac:dyDescent="0.25">
      <c r="B82" s="246" t="s">
        <v>719</v>
      </c>
      <c r="C82" t="s">
        <v>148</v>
      </c>
      <c r="F82" s="341">
        <f>'2300'!$F$17+'2300'!$F$18</f>
        <v>18930.5</v>
      </c>
      <c r="G82" s="249"/>
      <c r="H82" s="249">
        <f>'2300'!$H$17+'2300'!$H$18</f>
        <v>19568</v>
      </c>
      <c r="I82" s="249"/>
      <c r="J82" s="342">
        <f>'2300'!$J$17+'2300'!$J$18</f>
        <v>20580.98</v>
      </c>
      <c r="K82" s="249"/>
      <c r="L82" s="341">
        <f>'2300'!L17+'2300'!L18</f>
        <v>21179</v>
      </c>
      <c r="M82" s="249"/>
      <c r="N82" s="249">
        <f t="shared" ref="N82:N90" si="6">P82-L82</f>
        <v>1037</v>
      </c>
      <c r="O82" s="249"/>
      <c r="P82" s="342">
        <f>'2300'!P17+'2300'!P18</f>
        <v>22216</v>
      </c>
    </row>
    <row r="83" spans="2:21" x14ac:dyDescent="0.25">
      <c r="B83" s="246" t="s">
        <v>720</v>
      </c>
      <c r="C83" t="s">
        <v>149</v>
      </c>
      <c r="F83" s="341">
        <f>'2300'!$F$19</f>
        <v>12105</v>
      </c>
      <c r="G83" s="249"/>
      <c r="H83" s="249">
        <f>'2300'!$H$19</f>
        <v>9812</v>
      </c>
      <c r="I83" s="249"/>
      <c r="J83" s="342">
        <f>'2300'!$J$19</f>
        <v>12395</v>
      </c>
      <c r="K83" s="249"/>
      <c r="L83" s="341">
        <f>'2300'!L19</f>
        <v>10539</v>
      </c>
      <c r="M83" s="249"/>
      <c r="N83" s="249">
        <f t="shared" si="6"/>
        <v>424</v>
      </c>
      <c r="O83" s="249"/>
      <c r="P83" s="342">
        <f>'2300'!P19</f>
        <v>10963</v>
      </c>
    </row>
    <row r="84" spans="2:21" x14ac:dyDescent="0.25">
      <c r="B84" s="246" t="s">
        <v>721</v>
      </c>
      <c r="C84" t="s">
        <v>150</v>
      </c>
      <c r="F84" s="341">
        <f>'2300'!F$20</f>
        <v>15615.25</v>
      </c>
      <c r="G84" s="249"/>
      <c r="H84" s="249">
        <f>'2300'!$H$20</f>
        <v>13995</v>
      </c>
      <c r="I84" s="249"/>
      <c r="J84" s="342">
        <f>'2300'!$J$20</f>
        <v>13842</v>
      </c>
      <c r="K84" s="249"/>
      <c r="L84" s="341">
        <f>'2300'!L20</f>
        <v>24129</v>
      </c>
      <c r="M84" s="249"/>
      <c r="N84" s="249">
        <f t="shared" si="6"/>
        <v>2551</v>
      </c>
      <c r="O84" s="249"/>
      <c r="P84" s="342">
        <f>'2300'!P20</f>
        <v>26680</v>
      </c>
    </row>
    <row r="85" spans="2:21" x14ac:dyDescent="0.25">
      <c r="B85" s="246" t="s">
        <v>722</v>
      </c>
      <c r="C85" t="s">
        <v>151</v>
      </c>
      <c r="F85" s="341">
        <f>'2300'!$F$21</f>
        <v>1188</v>
      </c>
      <c r="G85" s="249"/>
      <c r="H85" s="249">
        <f>'2300'!$H$21</f>
        <v>25</v>
      </c>
      <c r="I85" s="249"/>
      <c r="J85" s="342">
        <f>'2300'!$J$21</f>
        <v>0</v>
      </c>
      <c r="K85" s="249"/>
      <c r="L85" s="341">
        <f>'2300'!L21</f>
        <v>0</v>
      </c>
      <c r="M85" s="249"/>
      <c r="N85" s="249">
        <f t="shared" si="6"/>
        <v>0</v>
      </c>
      <c r="O85" s="249"/>
      <c r="P85" s="342">
        <f>'2300'!P21</f>
        <v>0</v>
      </c>
    </row>
    <row r="86" spans="2:21" x14ac:dyDescent="0.25">
      <c r="B86" s="246" t="s">
        <v>723</v>
      </c>
      <c r="C86" t="s">
        <v>102</v>
      </c>
      <c r="F86" s="341">
        <f>'2300'!$F$22</f>
        <v>21322.78</v>
      </c>
      <c r="G86" s="249"/>
      <c r="H86" s="249">
        <f>'2300'!$H$22</f>
        <v>14649.5</v>
      </c>
      <c r="I86" s="249"/>
      <c r="J86" s="342">
        <f>'2300'!$J$22</f>
        <v>25056</v>
      </c>
      <c r="K86" s="249"/>
      <c r="L86" s="341">
        <f>'2300'!L22</f>
        <v>11843</v>
      </c>
      <c r="M86" s="249"/>
      <c r="N86" s="249">
        <f t="shared" si="6"/>
        <v>1157</v>
      </c>
      <c r="O86" s="249"/>
      <c r="P86" s="342">
        <f>'2300'!P22</f>
        <v>13000</v>
      </c>
    </row>
    <row r="87" spans="2:21" ht="15.75" x14ac:dyDescent="0.25">
      <c r="B87" s="246" t="s">
        <v>724</v>
      </c>
      <c r="C87" t="s">
        <v>152</v>
      </c>
      <c r="F87" s="341">
        <f>'2300'!$F$23</f>
        <v>12710</v>
      </c>
      <c r="G87" s="249"/>
      <c r="H87" s="249">
        <f>'2300'!$H$23</f>
        <v>4859</v>
      </c>
      <c r="I87" s="249"/>
      <c r="J87" s="342">
        <f>'2300'!$J$23</f>
        <v>8745</v>
      </c>
      <c r="K87" s="249"/>
      <c r="L87" s="341">
        <f>'2300'!L23</f>
        <v>14677</v>
      </c>
      <c r="M87" s="249"/>
      <c r="N87" s="249">
        <f t="shared" si="6"/>
        <v>-4177</v>
      </c>
      <c r="O87" s="249"/>
      <c r="P87" s="342">
        <f>'2300'!P23</f>
        <v>10500</v>
      </c>
      <c r="U87" s="216" t="s">
        <v>663</v>
      </c>
    </row>
    <row r="88" spans="2:21" x14ac:dyDescent="0.25">
      <c r="B88" s="246" t="s">
        <v>725</v>
      </c>
      <c r="C88" t="s">
        <v>153</v>
      </c>
      <c r="F88" s="341">
        <f>'2300'!$F$24</f>
        <v>0</v>
      </c>
      <c r="G88" s="249"/>
      <c r="H88" s="249">
        <f>'2300'!$H$24</f>
        <v>0</v>
      </c>
      <c r="I88" s="249"/>
      <c r="J88" s="342">
        <f>'2300'!$J$24</f>
        <v>0</v>
      </c>
      <c r="K88" s="249"/>
      <c r="L88" s="341">
        <f>'2300'!L24</f>
        <v>0</v>
      </c>
      <c r="M88" s="249"/>
      <c r="N88" s="249">
        <f t="shared" si="6"/>
        <v>0</v>
      </c>
      <c r="O88" s="249"/>
      <c r="P88" s="342">
        <f>'2300'!P24</f>
        <v>0</v>
      </c>
    </row>
    <row r="89" spans="2:21" x14ac:dyDescent="0.25">
      <c r="B89" s="246" t="s">
        <v>726</v>
      </c>
      <c r="C89" t="s">
        <v>154</v>
      </c>
      <c r="F89" s="341">
        <f>'2300'!$F$25</f>
        <v>9157</v>
      </c>
      <c r="G89" s="249"/>
      <c r="H89" s="249">
        <f>'2300'!$H$25</f>
        <v>3180</v>
      </c>
      <c r="I89" s="249"/>
      <c r="J89" s="342">
        <f>'2300'!$J$25</f>
        <v>1298.5</v>
      </c>
      <c r="K89" s="249"/>
      <c r="L89" s="341">
        <f>'2300'!L25</f>
        <v>0</v>
      </c>
      <c r="M89" s="249"/>
      <c r="N89" s="249">
        <f t="shared" si="6"/>
        <v>0</v>
      </c>
      <c r="O89" s="249"/>
      <c r="P89" s="342">
        <f>'2300'!P25</f>
        <v>0</v>
      </c>
    </row>
    <row r="90" spans="2:21" x14ac:dyDescent="0.25">
      <c r="B90" s="246" t="s">
        <v>727</v>
      </c>
      <c r="C90" t="s">
        <v>155</v>
      </c>
      <c r="F90" s="346">
        <f>'2300'!$F$26</f>
        <v>0</v>
      </c>
      <c r="G90" s="250"/>
      <c r="H90" s="250">
        <f>'2300'!$H$26</f>
        <v>0</v>
      </c>
      <c r="I90" s="250"/>
      <c r="J90" s="347">
        <f>'2300'!$J$26</f>
        <v>0</v>
      </c>
      <c r="K90" s="249"/>
      <c r="L90" s="346">
        <f>'2300'!L26</f>
        <v>0</v>
      </c>
      <c r="M90" s="249"/>
      <c r="N90" s="250">
        <f t="shared" si="6"/>
        <v>0</v>
      </c>
      <c r="O90" s="249"/>
      <c r="P90" s="347">
        <f>'2300'!P26</f>
        <v>0</v>
      </c>
    </row>
    <row r="91" spans="2:21" x14ac:dyDescent="0.25">
      <c r="B91" s="7" t="s">
        <v>167</v>
      </c>
      <c r="F91" s="343">
        <f>SUM(F81:F90)</f>
        <v>91028.53</v>
      </c>
      <c r="G91" s="344"/>
      <c r="H91" s="344">
        <f>SUM(H81:H90)</f>
        <v>66088.5</v>
      </c>
      <c r="I91" s="344"/>
      <c r="J91" s="345">
        <f>SUM(J81:J90)</f>
        <v>81917.48</v>
      </c>
      <c r="K91" s="344"/>
      <c r="L91" s="343">
        <f>SUM(L81:L90)</f>
        <v>82367</v>
      </c>
      <c r="M91" s="344"/>
      <c r="N91" s="344">
        <f>SUM(N81:N90)</f>
        <v>992</v>
      </c>
      <c r="O91" s="344"/>
      <c r="P91" s="345">
        <f>SUM(P81:P90)</f>
        <v>83359</v>
      </c>
    </row>
    <row r="92" spans="2:21" ht="5.25" customHeight="1" x14ac:dyDescent="0.25">
      <c r="F92" s="341"/>
      <c r="G92" s="249"/>
      <c r="H92" s="249"/>
      <c r="I92" s="249"/>
      <c r="J92" s="342"/>
      <c r="K92" s="249"/>
      <c r="L92" s="341"/>
      <c r="M92" s="249"/>
      <c r="N92" s="249"/>
      <c r="O92" s="249"/>
      <c r="P92" s="342"/>
    </row>
    <row r="93" spans="2:21" x14ac:dyDescent="0.25">
      <c r="B93" s="7" t="s">
        <v>168</v>
      </c>
      <c r="F93" s="341"/>
      <c r="G93" s="249"/>
      <c r="H93" s="249"/>
      <c r="I93" s="249"/>
      <c r="J93" s="342"/>
      <c r="K93" s="249"/>
      <c r="L93" s="341"/>
      <c r="M93" s="249"/>
      <c r="N93" s="249"/>
      <c r="O93" s="249"/>
      <c r="P93" s="342"/>
    </row>
    <row r="94" spans="2:21" x14ac:dyDescent="0.25">
      <c r="B94" s="246" t="s">
        <v>719</v>
      </c>
      <c r="C94" t="s">
        <v>148</v>
      </c>
      <c r="F94" s="341">
        <f>'2400'!$F$17+'2400'!$F$18</f>
        <v>93953</v>
      </c>
      <c r="G94" s="249"/>
      <c r="H94" s="249">
        <f>'2400'!$H$17+'2400'!$H$18</f>
        <v>98798</v>
      </c>
      <c r="I94" s="249"/>
      <c r="J94" s="342">
        <f>'2400'!$J$17+'2400'!$J$18</f>
        <v>95768.52</v>
      </c>
      <c r="K94" s="249"/>
      <c r="L94" s="341">
        <f>'2400'!L17+'2400'!L18</f>
        <v>101396</v>
      </c>
      <c r="M94" s="249"/>
      <c r="N94" s="249">
        <f t="shared" ref="N94:N102" si="7">P94-L94</f>
        <v>6150</v>
      </c>
      <c r="O94" s="249"/>
      <c r="P94" s="342">
        <f>'2400'!P17+'2400'!P18</f>
        <v>107546</v>
      </c>
    </row>
    <row r="95" spans="2:21" x14ac:dyDescent="0.25">
      <c r="B95" s="246" t="s">
        <v>720</v>
      </c>
      <c r="C95" t="s">
        <v>149</v>
      </c>
      <c r="F95" s="341">
        <f>'2400'!$F$19</f>
        <v>36416.51</v>
      </c>
      <c r="G95" s="249"/>
      <c r="H95" s="249">
        <f>'2400'!$H$19</f>
        <v>40755.86</v>
      </c>
      <c r="I95" s="249"/>
      <c r="J95" s="342">
        <f>'2400'!$J$19</f>
        <v>39566.839999999997</v>
      </c>
      <c r="K95" s="249"/>
      <c r="L95" s="341">
        <f>'2400'!L19</f>
        <v>40215</v>
      </c>
      <c r="M95" s="249"/>
      <c r="N95" s="249">
        <f t="shared" si="7"/>
        <v>2021</v>
      </c>
      <c r="O95" s="249"/>
      <c r="P95" s="342">
        <f>'2400'!P19</f>
        <v>42236</v>
      </c>
    </row>
    <row r="96" spans="2:21" x14ac:dyDescent="0.25">
      <c r="B96" s="246" t="s">
        <v>721</v>
      </c>
      <c r="C96" t="s">
        <v>150</v>
      </c>
      <c r="F96" s="341">
        <f>'2400'!F$20</f>
        <v>0</v>
      </c>
      <c r="G96" s="249"/>
      <c r="H96" s="249">
        <f>'2400'!$H$20</f>
        <v>0</v>
      </c>
      <c r="I96" s="249"/>
      <c r="J96" s="342">
        <f>'2400'!$J$20</f>
        <v>0</v>
      </c>
      <c r="K96" s="249"/>
      <c r="L96" s="341">
        <f>'2400'!L20</f>
        <v>0</v>
      </c>
      <c r="M96" s="249"/>
      <c r="N96" s="249">
        <f t="shared" si="7"/>
        <v>0</v>
      </c>
      <c r="O96" s="249"/>
      <c r="P96" s="342">
        <f>'2400'!P20</f>
        <v>0</v>
      </c>
    </row>
    <row r="97" spans="2:21" x14ac:dyDescent="0.25">
      <c r="B97" s="246" t="s">
        <v>722</v>
      </c>
      <c r="C97" t="s">
        <v>151</v>
      </c>
      <c r="F97" s="341">
        <f>'2400'!$F$21</f>
        <v>0</v>
      </c>
      <c r="G97" s="249"/>
      <c r="H97" s="249">
        <f>'2400'!$H$21</f>
        <v>0</v>
      </c>
      <c r="I97" s="249"/>
      <c r="J97" s="342">
        <f>'2400'!$J$21</f>
        <v>0</v>
      </c>
      <c r="K97" s="249"/>
      <c r="L97" s="341">
        <f>'2400'!L21</f>
        <v>0</v>
      </c>
      <c r="M97" s="249"/>
      <c r="N97" s="249">
        <f t="shared" si="7"/>
        <v>0</v>
      </c>
      <c r="O97" s="249"/>
      <c r="P97" s="342">
        <f>'2400'!P21</f>
        <v>0</v>
      </c>
    </row>
    <row r="98" spans="2:21" x14ac:dyDescent="0.25">
      <c r="B98" s="246" t="s">
        <v>723</v>
      </c>
      <c r="C98" t="s">
        <v>102</v>
      </c>
      <c r="F98" s="341">
        <f>'2400'!$F$22</f>
        <v>3628.13</v>
      </c>
      <c r="G98" s="249"/>
      <c r="H98" s="249">
        <f>'2400'!$H$22</f>
        <v>1068</v>
      </c>
      <c r="I98" s="249"/>
      <c r="J98" s="342">
        <f>'2400'!$J$22</f>
        <v>1458</v>
      </c>
      <c r="K98" s="249"/>
      <c r="L98" s="341">
        <f>'2400'!L22</f>
        <v>4536</v>
      </c>
      <c r="M98" s="249"/>
      <c r="N98" s="249">
        <f t="shared" si="7"/>
        <v>-2036</v>
      </c>
      <c r="O98" s="249"/>
      <c r="P98" s="342">
        <f>'2400'!P22</f>
        <v>2500</v>
      </c>
    </row>
    <row r="99" spans="2:21" ht="15.75" x14ac:dyDescent="0.25">
      <c r="B99" s="246" t="s">
        <v>724</v>
      </c>
      <c r="C99" t="s">
        <v>152</v>
      </c>
      <c r="F99" s="341">
        <f>'2400'!$F$23</f>
        <v>1514.35</v>
      </c>
      <c r="G99" s="249"/>
      <c r="H99" s="249">
        <f>'2400'!$H$23</f>
        <v>2326.75</v>
      </c>
      <c r="I99" s="249"/>
      <c r="J99" s="342">
        <f>'2400'!$J$23</f>
        <v>1085</v>
      </c>
      <c r="K99" s="249"/>
      <c r="L99" s="341">
        <f>'2400'!L23</f>
        <v>750</v>
      </c>
      <c r="M99" s="249"/>
      <c r="N99" s="249">
        <f t="shared" si="7"/>
        <v>50</v>
      </c>
      <c r="O99" s="249"/>
      <c r="P99" s="342">
        <f>'2400'!P23</f>
        <v>800</v>
      </c>
      <c r="U99" s="216" t="s">
        <v>663</v>
      </c>
    </row>
    <row r="100" spans="2:21" x14ac:dyDescent="0.25">
      <c r="B100" s="246" t="s">
        <v>725</v>
      </c>
      <c r="C100" t="s">
        <v>153</v>
      </c>
      <c r="F100" s="341">
        <f>'2400'!$F$24</f>
        <v>0</v>
      </c>
      <c r="G100" s="249"/>
      <c r="H100" s="249">
        <f>'2400'!$H$24</f>
        <v>0</v>
      </c>
      <c r="I100" s="249"/>
      <c r="J100" s="342">
        <f>'2400'!$J$24</f>
        <v>0</v>
      </c>
      <c r="K100" s="249"/>
      <c r="L100" s="341">
        <f>'2400'!L24</f>
        <v>0</v>
      </c>
      <c r="M100" s="249"/>
      <c r="N100" s="249">
        <f t="shared" si="7"/>
        <v>0</v>
      </c>
      <c r="O100" s="249"/>
      <c r="P100" s="342">
        <f>'2400'!P24</f>
        <v>0</v>
      </c>
    </row>
    <row r="101" spans="2:21" x14ac:dyDescent="0.25">
      <c r="B101" s="246" t="s">
        <v>726</v>
      </c>
      <c r="C101" t="s">
        <v>154</v>
      </c>
      <c r="F101" s="341">
        <f>'2400'!$F$25</f>
        <v>971</v>
      </c>
      <c r="G101" s="249"/>
      <c r="H101" s="249">
        <f>'2400'!$H$25</f>
        <v>385</v>
      </c>
      <c r="I101" s="249"/>
      <c r="J101" s="342">
        <f>'2400'!$J$25</f>
        <v>350</v>
      </c>
      <c r="K101" s="249"/>
      <c r="L101" s="341">
        <f>'2400'!L25</f>
        <v>1074</v>
      </c>
      <c r="M101" s="249"/>
      <c r="N101" s="249">
        <f t="shared" si="7"/>
        <v>-224</v>
      </c>
      <c r="O101" s="249"/>
      <c r="P101" s="342">
        <f>'2400'!P25</f>
        <v>850</v>
      </c>
    </row>
    <row r="102" spans="2:21" x14ac:dyDescent="0.25">
      <c r="B102" s="246" t="s">
        <v>727</v>
      </c>
      <c r="C102" t="s">
        <v>155</v>
      </c>
      <c r="F102" s="346">
        <f>'2400'!$F$26</f>
        <v>0</v>
      </c>
      <c r="G102" s="250"/>
      <c r="H102" s="250">
        <f>'2400'!$H$26</f>
        <v>0</v>
      </c>
      <c r="I102" s="250"/>
      <c r="J102" s="347">
        <f>'2400'!$J$26</f>
        <v>0</v>
      </c>
      <c r="K102" s="249"/>
      <c r="L102" s="346">
        <f>'2400'!L26</f>
        <v>0</v>
      </c>
      <c r="M102" s="249"/>
      <c r="N102" s="250">
        <f t="shared" si="7"/>
        <v>0</v>
      </c>
      <c r="O102" s="249"/>
      <c r="P102" s="347">
        <f>'2400'!P26</f>
        <v>0</v>
      </c>
    </row>
    <row r="103" spans="2:21" x14ac:dyDescent="0.25">
      <c r="B103" s="7" t="s">
        <v>169</v>
      </c>
      <c r="F103" s="343">
        <f>SUM(F93:F102)</f>
        <v>136482.99000000002</v>
      </c>
      <c r="G103" s="344"/>
      <c r="H103" s="344">
        <f>SUM(H93:H102)</f>
        <v>143333.60999999999</v>
      </c>
      <c r="I103" s="344"/>
      <c r="J103" s="345">
        <f>SUM(J93:J102)</f>
        <v>138228.35999999999</v>
      </c>
      <c r="K103" s="344"/>
      <c r="L103" s="343">
        <f>SUM(L93:L102)</f>
        <v>147971</v>
      </c>
      <c r="M103" s="344"/>
      <c r="N103" s="344">
        <f>SUM(N93:N102)</f>
        <v>5961</v>
      </c>
      <c r="O103" s="344"/>
      <c r="P103" s="345">
        <f>SUM(P93:P102)</f>
        <v>153932</v>
      </c>
    </row>
    <row r="104" spans="2:21" ht="5.25" customHeight="1" x14ac:dyDescent="0.25">
      <c r="F104" s="341"/>
      <c r="G104" s="249"/>
      <c r="H104" s="249"/>
      <c r="I104" s="249"/>
      <c r="J104" s="342"/>
      <c r="K104" s="249"/>
      <c r="L104" s="341"/>
      <c r="M104" s="249"/>
      <c r="N104" s="249"/>
      <c r="O104" s="249"/>
      <c r="P104" s="342"/>
    </row>
    <row r="105" spans="2:21" x14ac:dyDescent="0.25">
      <c r="B105" s="7" t="s">
        <v>170</v>
      </c>
      <c r="F105" s="341"/>
      <c r="G105" s="249"/>
      <c r="H105" s="249"/>
      <c r="I105" s="249"/>
      <c r="J105" s="342"/>
      <c r="K105" s="249"/>
      <c r="L105" s="341"/>
      <c r="M105" s="249"/>
      <c r="N105" s="249"/>
      <c r="O105" s="249"/>
      <c r="P105" s="342"/>
    </row>
    <row r="106" spans="2:21" x14ac:dyDescent="0.25">
      <c r="B106" s="246" t="s">
        <v>719</v>
      </c>
      <c r="C106" t="s">
        <v>148</v>
      </c>
      <c r="F106" s="341">
        <f>'2500'!$F$17+'2500'!$F$18</f>
        <v>42188</v>
      </c>
      <c r="G106" s="249"/>
      <c r="H106" s="249">
        <f>'2500'!$H$17+'2500'!$H$18</f>
        <v>45153</v>
      </c>
      <c r="I106" s="249"/>
      <c r="J106" s="342">
        <f>'2500'!$J$17+'2500'!$J$18</f>
        <v>49694.5</v>
      </c>
      <c r="K106" s="249"/>
      <c r="L106" s="341">
        <f>'2500'!L17+'2500'!L18</f>
        <v>69166</v>
      </c>
      <c r="M106" s="249"/>
      <c r="N106" s="249">
        <f t="shared" ref="N106:N107" si="8">P106-L106</f>
        <v>3622</v>
      </c>
      <c r="O106" s="249"/>
      <c r="P106" s="342">
        <f>'2500'!P17+'2500'!P18</f>
        <v>72788</v>
      </c>
    </row>
    <row r="107" spans="2:21" x14ac:dyDescent="0.25">
      <c r="B107" s="246" t="s">
        <v>720</v>
      </c>
      <c r="C107" t="s">
        <v>149</v>
      </c>
      <c r="F107" s="341">
        <f>'2500'!$F$19</f>
        <v>20218</v>
      </c>
      <c r="G107" s="249"/>
      <c r="H107" s="249">
        <f>'2500'!$H$19</f>
        <v>20977</v>
      </c>
      <c r="I107" s="249"/>
      <c r="J107" s="342">
        <f>'2500'!$J$19</f>
        <v>23314</v>
      </c>
      <c r="K107" s="249"/>
      <c r="L107" s="341">
        <f>'2500'!L19</f>
        <v>26990</v>
      </c>
      <c r="M107" s="249"/>
      <c r="N107" s="249">
        <f t="shared" si="8"/>
        <v>1417</v>
      </c>
      <c r="O107" s="249"/>
      <c r="P107" s="342">
        <f>'2500'!P19</f>
        <v>28407</v>
      </c>
    </row>
    <row r="108" spans="2:21" x14ac:dyDescent="0.25">
      <c r="B108" s="246" t="s">
        <v>721</v>
      </c>
      <c r="C108" t="s">
        <v>150</v>
      </c>
      <c r="F108" s="341">
        <f>'2500'!F$20</f>
        <v>2348.31</v>
      </c>
      <c r="G108" s="249"/>
      <c r="H108" s="249">
        <f>'2500'!$H$20</f>
        <v>2432</v>
      </c>
      <c r="I108" s="249"/>
      <c r="J108" s="342">
        <f>'2500'!$J$20</f>
        <v>2526.16</v>
      </c>
      <c r="K108" s="249"/>
      <c r="L108" s="341">
        <f>'2500'!L20</f>
        <v>2550</v>
      </c>
      <c r="M108" s="249"/>
      <c r="N108" s="249">
        <f t="shared" ref="N108:N114" si="9">P108-L108</f>
        <v>30</v>
      </c>
      <c r="O108" s="249"/>
      <c r="P108" s="342">
        <f>'2500'!P20</f>
        <v>2580</v>
      </c>
    </row>
    <row r="109" spans="2:21" x14ac:dyDescent="0.25">
      <c r="B109" s="246" t="s">
        <v>722</v>
      </c>
      <c r="C109" t="s">
        <v>151</v>
      </c>
      <c r="F109" s="341">
        <f>'2500'!$F$21</f>
        <v>0</v>
      </c>
      <c r="G109" s="249"/>
      <c r="H109" s="249">
        <f>'2500'!$H$21</f>
        <v>0</v>
      </c>
      <c r="I109" s="249"/>
      <c r="J109" s="342">
        <f>'2500'!$J$21</f>
        <v>0</v>
      </c>
      <c r="K109" s="249"/>
      <c r="L109" s="341">
        <f>'2500'!L21</f>
        <v>0</v>
      </c>
      <c r="M109" s="249"/>
      <c r="N109" s="249">
        <f t="shared" si="9"/>
        <v>0</v>
      </c>
      <c r="O109" s="249"/>
      <c r="P109" s="342">
        <f>'2500'!P21</f>
        <v>0</v>
      </c>
    </row>
    <row r="110" spans="2:21" x14ac:dyDescent="0.25">
      <c r="B110" s="246" t="s">
        <v>723</v>
      </c>
      <c r="C110" t="s">
        <v>102</v>
      </c>
      <c r="F110" s="341">
        <f>'2500'!$F$22</f>
        <v>811.36</v>
      </c>
      <c r="G110" s="249"/>
      <c r="H110" s="249">
        <f>'2500'!$H$22</f>
        <v>4475.5600000000004</v>
      </c>
      <c r="I110" s="249"/>
      <c r="J110" s="342">
        <f>'2500'!$J$22</f>
        <v>201</v>
      </c>
      <c r="K110" s="249"/>
      <c r="L110" s="341">
        <f>'2500'!L22</f>
        <v>6382</v>
      </c>
      <c r="M110" s="249"/>
      <c r="N110" s="249">
        <f t="shared" si="9"/>
        <v>-1282</v>
      </c>
      <c r="O110" s="249"/>
      <c r="P110" s="342">
        <f>'2500'!P22</f>
        <v>5100</v>
      </c>
    </row>
    <row r="111" spans="2:21" ht="15.75" x14ac:dyDescent="0.25">
      <c r="B111" s="246" t="s">
        <v>724</v>
      </c>
      <c r="C111" t="s">
        <v>152</v>
      </c>
      <c r="F111" s="341">
        <f>'2500'!$F$23</f>
        <v>946.41</v>
      </c>
      <c r="G111" s="249"/>
      <c r="H111" s="249">
        <f>'2500'!$H$23</f>
        <v>453.48</v>
      </c>
      <c r="I111" s="249"/>
      <c r="J111" s="342">
        <f>'2500'!$J$23</f>
        <v>1110</v>
      </c>
      <c r="K111" s="249"/>
      <c r="L111" s="341">
        <f>'2500'!L23</f>
        <v>1040</v>
      </c>
      <c r="M111" s="249"/>
      <c r="N111" s="249">
        <f t="shared" si="9"/>
        <v>-40</v>
      </c>
      <c r="O111" s="249"/>
      <c r="P111" s="342">
        <f>'2500'!P23</f>
        <v>1000</v>
      </c>
      <c r="U111" s="216" t="s">
        <v>663</v>
      </c>
    </row>
    <row r="112" spans="2:21" x14ac:dyDescent="0.25">
      <c r="B112" s="246" t="s">
        <v>725</v>
      </c>
      <c r="C112" t="s">
        <v>153</v>
      </c>
      <c r="F112" s="341">
        <f>'2500'!$F$24</f>
        <v>0</v>
      </c>
      <c r="G112" s="249"/>
      <c r="H112" s="249">
        <f>'2500'!$H$24</f>
        <v>0</v>
      </c>
      <c r="I112" s="249"/>
      <c r="J112" s="342">
        <f>'2500'!$J$24</f>
        <v>0</v>
      </c>
      <c r="K112" s="249"/>
      <c r="L112" s="341">
        <f>'2500'!L24</f>
        <v>0</v>
      </c>
      <c r="M112" s="249"/>
      <c r="N112" s="249">
        <f t="shared" si="9"/>
        <v>0</v>
      </c>
      <c r="O112" s="249"/>
      <c r="P112" s="342">
        <f>'2500'!P24</f>
        <v>0</v>
      </c>
    </row>
    <row r="113" spans="2:21" x14ac:dyDescent="0.25">
      <c r="B113" s="246" t="s">
        <v>726</v>
      </c>
      <c r="C113" t="s">
        <v>154</v>
      </c>
      <c r="F113" s="341">
        <f>'2500'!$F$25</f>
        <v>225</v>
      </c>
      <c r="G113" s="249"/>
      <c r="H113" s="249">
        <f>'2500'!$H$25</f>
        <v>129</v>
      </c>
      <c r="I113" s="249"/>
      <c r="J113" s="342">
        <f>'2500'!$J$25</f>
        <v>0</v>
      </c>
      <c r="K113" s="249"/>
      <c r="L113" s="341">
        <f>'2500'!L25</f>
        <v>150</v>
      </c>
      <c r="M113" s="249"/>
      <c r="N113" s="249">
        <f t="shared" si="9"/>
        <v>0</v>
      </c>
      <c r="O113" s="249"/>
      <c r="P113" s="342">
        <f>'2500'!P25</f>
        <v>150</v>
      </c>
    </row>
    <row r="114" spans="2:21" x14ac:dyDescent="0.25">
      <c r="B114" s="246" t="s">
        <v>727</v>
      </c>
      <c r="C114" t="s">
        <v>155</v>
      </c>
      <c r="F114" s="346">
        <f>'2500'!$F$26</f>
        <v>0</v>
      </c>
      <c r="G114" s="250"/>
      <c r="H114" s="250">
        <f>'2500'!$H$26</f>
        <v>0</v>
      </c>
      <c r="I114" s="250"/>
      <c r="J114" s="347">
        <f>'2500'!$J$26</f>
        <v>0</v>
      </c>
      <c r="K114" s="249"/>
      <c r="L114" s="346">
        <f>'2500'!L26</f>
        <v>0</v>
      </c>
      <c r="M114" s="249"/>
      <c r="N114" s="250">
        <f t="shared" si="9"/>
        <v>0</v>
      </c>
      <c r="O114" s="249"/>
      <c r="P114" s="347">
        <f>'2500'!P26</f>
        <v>0</v>
      </c>
    </row>
    <row r="115" spans="2:21" x14ac:dyDescent="0.25">
      <c r="B115" s="7" t="s">
        <v>171</v>
      </c>
      <c r="F115" s="343">
        <f>SUM(F105:F114)</f>
        <v>66737.08</v>
      </c>
      <c r="G115" s="344"/>
      <c r="H115" s="344">
        <f>SUM(H105:H114)</f>
        <v>73620.039999999994</v>
      </c>
      <c r="I115" s="344"/>
      <c r="J115" s="345">
        <f>SUM(J105:J114)</f>
        <v>76845.66</v>
      </c>
      <c r="K115" s="344"/>
      <c r="L115" s="343">
        <f>SUM(L105:L114)</f>
        <v>106278</v>
      </c>
      <c r="M115" s="344"/>
      <c r="N115" s="344">
        <f>SUM(N105:N114)</f>
        <v>3747</v>
      </c>
      <c r="O115" s="344"/>
      <c r="P115" s="345">
        <f>SUM(P105:P114)</f>
        <v>110025</v>
      </c>
    </row>
    <row r="116" spans="2:21" ht="6" customHeight="1" x14ac:dyDescent="0.25">
      <c r="F116" s="341"/>
      <c r="G116" s="249"/>
      <c r="H116" s="249"/>
      <c r="I116" s="249"/>
      <c r="J116" s="342"/>
      <c r="K116" s="249"/>
      <c r="L116" s="341"/>
      <c r="M116" s="249"/>
      <c r="N116" s="249"/>
      <c r="O116" s="249"/>
      <c r="P116" s="342"/>
    </row>
    <row r="117" spans="2:21" x14ac:dyDescent="0.25">
      <c r="B117" s="7" t="s">
        <v>172</v>
      </c>
      <c r="F117" s="341"/>
      <c r="G117" s="249"/>
      <c r="H117" s="249"/>
      <c r="I117" s="249"/>
      <c r="J117" s="342"/>
      <c r="K117" s="249"/>
      <c r="L117" s="341"/>
      <c r="M117" s="249"/>
      <c r="N117" s="249"/>
      <c r="O117" s="249"/>
      <c r="P117" s="342"/>
    </row>
    <row r="118" spans="2:21" x14ac:dyDescent="0.25">
      <c r="B118" s="246" t="s">
        <v>719</v>
      </c>
      <c r="C118" t="s">
        <v>148</v>
      </c>
      <c r="F118" s="341">
        <f>'2600'!$F$17+'2600'!$F$18</f>
        <v>23628.6</v>
      </c>
      <c r="G118" s="249"/>
      <c r="H118" s="249">
        <f>'2600'!$H$17+'2600'!$H$18</f>
        <v>39739</v>
      </c>
      <c r="I118" s="249"/>
      <c r="J118" s="342">
        <f>'2600'!$J$17+'2600'!$J$18</f>
        <v>56738</v>
      </c>
      <c r="K118" s="249"/>
      <c r="L118" s="341">
        <f>'2600'!L17+'2600'!L18</f>
        <v>61014</v>
      </c>
      <c r="M118" s="249"/>
      <c r="N118" s="249">
        <f t="shared" ref="N118:N119" si="10">P118-L118</f>
        <v>-1880</v>
      </c>
      <c r="O118" s="249"/>
      <c r="P118" s="342">
        <f>'2600'!P17+'2600'!P18</f>
        <v>59134</v>
      </c>
    </row>
    <row r="119" spans="2:21" x14ac:dyDescent="0.25">
      <c r="B119" s="246" t="s">
        <v>720</v>
      </c>
      <c r="C119" t="s">
        <v>149</v>
      </c>
      <c r="F119" s="341">
        <f>'2600'!$F$19</f>
        <v>11240</v>
      </c>
      <c r="G119" s="249"/>
      <c r="H119" s="249">
        <f>'2600'!$H$19</f>
        <v>25542</v>
      </c>
      <c r="I119" s="249"/>
      <c r="J119" s="342">
        <f>'2600'!$J$19</f>
        <v>31550</v>
      </c>
      <c r="K119" s="249"/>
      <c r="L119" s="341">
        <f>'2600'!L19</f>
        <v>25662</v>
      </c>
      <c r="M119" s="249"/>
      <c r="N119" s="249">
        <f t="shared" si="10"/>
        <v>8454</v>
      </c>
      <c r="O119" s="249"/>
      <c r="P119" s="342">
        <f>'2600'!P19</f>
        <v>34116</v>
      </c>
    </row>
    <row r="120" spans="2:21" x14ac:dyDescent="0.25">
      <c r="B120" s="246" t="s">
        <v>721</v>
      </c>
      <c r="C120" t="s">
        <v>150</v>
      </c>
      <c r="F120" s="341">
        <f>'2600'!F$20</f>
        <v>1581.75</v>
      </c>
      <c r="G120" s="249"/>
      <c r="H120" s="249">
        <f>'2600'!$H$20</f>
        <v>775</v>
      </c>
      <c r="I120" s="249"/>
      <c r="J120" s="342">
        <f>'2600'!$J$20</f>
        <v>1916</v>
      </c>
      <c r="K120" s="249"/>
      <c r="L120" s="341">
        <f>'2600'!L20</f>
        <v>13945</v>
      </c>
      <c r="M120" s="249"/>
      <c r="N120" s="249">
        <f t="shared" ref="N120:N126" si="11">P120-L120</f>
        <v>18687</v>
      </c>
      <c r="O120" s="249"/>
      <c r="P120" s="342">
        <f>'2600'!P20</f>
        <v>32632</v>
      </c>
    </row>
    <row r="121" spans="2:21" x14ac:dyDescent="0.25">
      <c r="B121" s="246" t="s">
        <v>722</v>
      </c>
      <c r="C121" t="s">
        <v>151</v>
      </c>
      <c r="F121" s="341">
        <f>'2600'!$F$21</f>
        <v>39175</v>
      </c>
      <c r="G121" s="249"/>
      <c r="H121" s="249">
        <f>'2600'!$H$21</f>
        <v>42420</v>
      </c>
      <c r="I121" s="249"/>
      <c r="J121" s="342">
        <f>'2600'!$J$21</f>
        <v>46684</v>
      </c>
      <c r="K121" s="249"/>
      <c r="L121" s="341">
        <f>'2600'!L21</f>
        <v>75047</v>
      </c>
      <c r="M121" s="249"/>
      <c r="N121" s="249">
        <f t="shared" si="11"/>
        <v>-88</v>
      </c>
      <c r="O121" s="249"/>
      <c r="P121" s="342">
        <f>'2600'!P21</f>
        <v>74959</v>
      </c>
    </row>
    <row r="122" spans="2:21" ht="15.75" x14ac:dyDescent="0.25">
      <c r="B122" s="246" t="s">
        <v>723</v>
      </c>
      <c r="C122" t="s">
        <v>102</v>
      </c>
      <c r="F122" s="341">
        <f>'2600'!$F$22</f>
        <v>24541</v>
      </c>
      <c r="G122" s="249"/>
      <c r="H122" s="249">
        <f>'2600'!$H$22</f>
        <v>65696</v>
      </c>
      <c r="I122" s="249"/>
      <c r="J122" s="342">
        <f>'2600'!$J$22</f>
        <v>77654</v>
      </c>
      <c r="K122" s="249"/>
      <c r="L122" s="341">
        <f>'2600'!L22</f>
        <v>81309</v>
      </c>
      <c r="M122" s="249"/>
      <c r="N122" s="249">
        <f t="shared" si="11"/>
        <v>10822</v>
      </c>
      <c r="O122" s="249"/>
      <c r="P122" s="342">
        <f>'2600'!P22</f>
        <v>92131</v>
      </c>
      <c r="U122" s="216" t="s">
        <v>663</v>
      </c>
    </row>
    <row r="123" spans="2:21" x14ac:dyDescent="0.25">
      <c r="B123" s="246" t="s">
        <v>724</v>
      </c>
      <c r="C123" t="s">
        <v>152</v>
      </c>
      <c r="F123" s="341">
        <f>'2600'!$F$23</f>
        <v>20157</v>
      </c>
      <c r="G123" s="249"/>
      <c r="H123" s="249">
        <f>'2600'!$H$23</f>
        <v>36192.559999999998</v>
      </c>
      <c r="I123" s="249"/>
      <c r="J123" s="342">
        <f>'2600'!$J$23</f>
        <v>26687</v>
      </c>
      <c r="K123" s="249"/>
      <c r="L123" s="341">
        <f>'2600'!L23</f>
        <v>17451</v>
      </c>
      <c r="M123" s="249"/>
      <c r="N123" s="249">
        <f t="shared" si="11"/>
        <v>-5716</v>
      </c>
      <c r="O123" s="249"/>
      <c r="P123" s="342">
        <f>'2600'!P23</f>
        <v>11735</v>
      </c>
    </row>
    <row r="124" spans="2:21" x14ac:dyDescent="0.25">
      <c r="B124" s="246" t="s">
        <v>725</v>
      </c>
      <c r="C124" t="s">
        <v>153</v>
      </c>
      <c r="F124" s="341">
        <f>'2600'!$F$24</f>
        <v>0</v>
      </c>
      <c r="G124" s="249"/>
      <c r="H124" s="249">
        <f>'2600'!$H$24</f>
        <v>8600</v>
      </c>
      <c r="I124" s="249"/>
      <c r="J124" s="342">
        <f>'2600'!$J$24</f>
        <v>394027</v>
      </c>
      <c r="K124" s="249"/>
      <c r="L124" s="341">
        <f>'2600'!L24</f>
        <v>6800</v>
      </c>
      <c r="M124" s="249"/>
      <c r="N124" s="249">
        <f t="shared" si="11"/>
        <v>-5300</v>
      </c>
      <c r="O124" s="249"/>
      <c r="P124" s="342">
        <f>'2600'!P24</f>
        <v>1500</v>
      </c>
    </row>
    <row r="125" spans="2:21" x14ac:dyDescent="0.25">
      <c r="B125" s="246" t="s">
        <v>726</v>
      </c>
      <c r="C125" t="s">
        <v>154</v>
      </c>
      <c r="F125" s="341">
        <f>'2600'!$F$25</f>
        <v>0</v>
      </c>
      <c r="G125" s="249"/>
      <c r="H125" s="249">
        <f>'2600'!$H$25</f>
        <v>0</v>
      </c>
      <c r="I125" s="249"/>
      <c r="J125" s="342">
        <f>'2600'!$J$25</f>
        <v>0</v>
      </c>
      <c r="K125" s="249"/>
      <c r="L125" s="341">
        <f>'2600'!L25</f>
        <v>0</v>
      </c>
      <c r="M125" s="249"/>
      <c r="N125" s="249">
        <f t="shared" si="11"/>
        <v>0</v>
      </c>
      <c r="O125" s="249"/>
      <c r="P125" s="342">
        <f>'2600'!P25</f>
        <v>0</v>
      </c>
    </row>
    <row r="126" spans="2:21" x14ac:dyDescent="0.25">
      <c r="B126" s="246" t="s">
        <v>727</v>
      </c>
      <c r="C126" t="s">
        <v>155</v>
      </c>
      <c r="F126" s="346">
        <f>'2600'!$F$26</f>
        <v>0</v>
      </c>
      <c r="G126" s="250"/>
      <c r="H126" s="250">
        <f>'2600'!$H$26</f>
        <v>0</v>
      </c>
      <c r="I126" s="250"/>
      <c r="J126" s="347">
        <f>'2600'!$J$26</f>
        <v>0</v>
      </c>
      <c r="K126" s="249"/>
      <c r="L126" s="346">
        <f>'2600'!L26</f>
        <v>0</v>
      </c>
      <c r="M126" s="249"/>
      <c r="N126" s="250">
        <f t="shared" si="11"/>
        <v>0</v>
      </c>
      <c r="O126" s="249"/>
      <c r="P126" s="347">
        <f>'2600'!P26</f>
        <v>0</v>
      </c>
    </row>
    <row r="127" spans="2:21" x14ac:dyDescent="0.25">
      <c r="B127" s="7" t="s">
        <v>173</v>
      </c>
      <c r="F127" s="343">
        <f>SUM(F117:F126)</f>
        <v>120323.35</v>
      </c>
      <c r="G127" s="344"/>
      <c r="H127" s="344">
        <f>SUM(H117:H126)</f>
        <v>218964.56</v>
      </c>
      <c r="I127" s="344"/>
      <c r="J127" s="345">
        <f>SUM(J117:J126)</f>
        <v>635256</v>
      </c>
      <c r="K127" s="344"/>
      <c r="L127" s="343">
        <f>SUM(L117:L126)</f>
        <v>281228</v>
      </c>
      <c r="M127" s="344"/>
      <c r="N127" s="344">
        <f>SUM(N117:N126)</f>
        <v>24979</v>
      </c>
      <c r="O127" s="344"/>
      <c r="P127" s="345">
        <f>SUM(P117:P126)</f>
        <v>306207</v>
      </c>
    </row>
    <row r="128" spans="2:21" ht="3" customHeight="1" x14ac:dyDescent="0.25">
      <c r="F128" s="341"/>
      <c r="G128" s="249"/>
      <c r="H128" s="249"/>
      <c r="I128" s="249"/>
      <c r="J128" s="342"/>
      <c r="K128" s="249"/>
      <c r="L128" s="341"/>
      <c r="M128" s="249"/>
      <c r="N128" s="249"/>
      <c r="O128" s="249"/>
      <c r="P128" s="342"/>
    </row>
    <row r="129" spans="2:21" x14ac:dyDescent="0.25">
      <c r="B129" s="7" t="s">
        <v>174</v>
      </c>
      <c r="F129" s="341"/>
      <c r="G129" s="249"/>
      <c r="H129" s="249"/>
      <c r="I129" s="249"/>
      <c r="J129" s="342"/>
      <c r="K129" s="249"/>
      <c r="L129" s="341"/>
      <c r="M129" s="249"/>
      <c r="N129" s="249"/>
      <c r="O129" s="249"/>
      <c r="P129" s="342"/>
    </row>
    <row r="130" spans="2:21" x14ac:dyDescent="0.25">
      <c r="B130" s="246" t="s">
        <v>719</v>
      </c>
      <c r="C130" t="s">
        <v>148</v>
      </c>
      <c r="F130" s="341">
        <f>'2700'!$F$17+'2700'!$F$18</f>
        <v>0</v>
      </c>
      <c r="G130" s="249"/>
      <c r="H130" s="249">
        <f>'2700'!$H$17+'2700'!$H$18</f>
        <v>0</v>
      </c>
      <c r="I130" s="249"/>
      <c r="J130" s="342">
        <f>'2700'!$J$17+'2700'!$J$18</f>
        <v>0</v>
      </c>
      <c r="K130" s="249"/>
      <c r="L130" s="341">
        <f>'2700'!L17+'2700'!L18</f>
        <v>0</v>
      </c>
      <c r="M130" s="249"/>
      <c r="N130" s="249">
        <f t="shared" ref="N130:N131" si="12">P130-L130</f>
        <v>0</v>
      </c>
      <c r="O130" s="249"/>
      <c r="P130" s="342">
        <f>'2700'!P17+'2700'!P18</f>
        <v>0</v>
      </c>
    </row>
    <row r="131" spans="2:21" x14ac:dyDescent="0.25">
      <c r="B131" s="246" t="s">
        <v>720</v>
      </c>
      <c r="C131" t="s">
        <v>149</v>
      </c>
      <c r="F131" s="341">
        <f>'2700'!$F$19</f>
        <v>0</v>
      </c>
      <c r="G131" s="249"/>
      <c r="H131" s="249">
        <f>'2700'!$H$19</f>
        <v>0</v>
      </c>
      <c r="I131" s="249"/>
      <c r="J131" s="342">
        <f>'2700'!$J$19</f>
        <v>0</v>
      </c>
      <c r="K131" s="249"/>
      <c r="L131" s="341">
        <f>'2700'!L19</f>
        <v>0</v>
      </c>
      <c r="M131" s="249"/>
      <c r="N131" s="249">
        <f t="shared" si="12"/>
        <v>0</v>
      </c>
      <c r="O131" s="249"/>
      <c r="P131" s="342">
        <f>'2700'!P19</f>
        <v>0</v>
      </c>
    </row>
    <row r="132" spans="2:21" x14ac:dyDescent="0.25">
      <c r="B132" s="246" t="s">
        <v>721</v>
      </c>
      <c r="C132" t="s">
        <v>150</v>
      </c>
      <c r="F132" s="341">
        <f>'2700'!F$20</f>
        <v>0</v>
      </c>
      <c r="G132" s="249"/>
      <c r="H132" s="249">
        <f>'2700'!$H$20</f>
        <v>0</v>
      </c>
      <c r="I132" s="249"/>
      <c r="J132" s="342">
        <f>'2700'!$J$20</f>
        <v>0</v>
      </c>
      <c r="K132" s="249"/>
      <c r="L132" s="341">
        <f>'2700'!L20</f>
        <v>0</v>
      </c>
      <c r="M132" s="249"/>
      <c r="N132" s="249">
        <f t="shared" ref="N132:N138" si="13">P132-L132</f>
        <v>0</v>
      </c>
      <c r="O132" s="249"/>
      <c r="P132" s="342">
        <f>'2700'!P20</f>
        <v>0</v>
      </c>
    </row>
    <row r="133" spans="2:21" x14ac:dyDescent="0.25">
      <c r="B133" s="246" t="s">
        <v>722</v>
      </c>
      <c r="C133" t="s">
        <v>151</v>
      </c>
      <c r="F133" s="341">
        <f>'2700'!$F$21</f>
        <v>16657.52</v>
      </c>
      <c r="G133" s="249"/>
      <c r="H133" s="249">
        <f>'2700'!$H$21</f>
        <v>14886</v>
      </c>
      <c r="I133" s="249"/>
      <c r="J133" s="342">
        <f>'2700'!$J$21</f>
        <v>10351</v>
      </c>
      <c r="K133" s="249"/>
      <c r="L133" s="341">
        <f>'2700'!L21</f>
        <v>17932</v>
      </c>
      <c r="M133" s="249"/>
      <c r="N133" s="249">
        <f t="shared" si="13"/>
        <v>-5232</v>
      </c>
      <c r="O133" s="249"/>
      <c r="P133" s="342">
        <f>'2700'!P21</f>
        <v>12700</v>
      </c>
    </row>
    <row r="134" spans="2:21" ht="15.75" x14ac:dyDescent="0.25">
      <c r="B134" s="246" t="s">
        <v>723</v>
      </c>
      <c r="C134" t="s">
        <v>102</v>
      </c>
      <c r="F134" s="341">
        <f>'2700'!$F$22</f>
        <v>7399</v>
      </c>
      <c r="G134" s="249"/>
      <c r="H134" s="249">
        <f>'2700'!$H$22</f>
        <v>9860</v>
      </c>
      <c r="I134" s="249"/>
      <c r="J134" s="342">
        <f>'2700'!$J$22</f>
        <v>11028</v>
      </c>
      <c r="K134" s="249"/>
      <c r="L134" s="341">
        <f>'2700'!L22</f>
        <v>6986</v>
      </c>
      <c r="M134" s="249"/>
      <c r="N134" s="249">
        <f t="shared" si="13"/>
        <v>2417</v>
      </c>
      <c r="O134" s="249"/>
      <c r="P134" s="342">
        <f>'2700'!P22</f>
        <v>9403</v>
      </c>
      <c r="U134" s="216" t="s">
        <v>663</v>
      </c>
    </row>
    <row r="135" spans="2:21" x14ac:dyDescent="0.25">
      <c r="B135" s="246" t="s">
        <v>724</v>
      </c>
      <c r="C135" t="s">
        <v>152</v>
      </c>
      <c r="F135" s="341">
        <f>'2700'!$F$23</f>
        <v>33150</v>
      </c>
      <c r="G135" s="249"/>
      <c r="H135" s="249">
        <f>'2700'!$H$23</f>
        <v>4844.1400000000003</v>
      </c>
      <c r="I135" s="249"/>
      <c r="J135" s="342">
        <f>'2700'!$J$23</f>
        <v>21950</v>
      </c>
      <c r="K135" s="249"/>
      <c r="L135" s="341">
        <f>'2700'!L23</f>
        <v>21239</v>
      </c>
      <c r="M135" s="249"/>
      <c r="N135" s="249">
        <f t="shared" si="13"/>
        <v>-5939</v>
      </c>
      <c r="O135" s="249"/>
      <c r="P135" s="342">
        <f>'2700'!P23</f>
        <v>15300</v>
      </c>
    </row>
    <row r="136" spans="2:21" x14ac:dyDescent="0.25">
      <c r="B136" s="246" t="s">
        <v>725</v>
      </c>
      <c r="C136" t="s">
        <v>153</v>
      </c>
      <c r="F136" s="341">
        <f>'2700'!$F$24</f>
        <v>8000</v>
      </c>
      <c r="G136" s="249"/>
      <c r="H136" s="249">
        <f>'2700'!$H$24</f>
        <v>0</v>
      </c>
      <c r="I136" s="249"/>
      <c r="J136" s="342">
        <f>'2700'!$J$24</f>
        <v>39000</v>
      </c>
      <c r="K136" s="249"/>
      <c r="L136" s="341">
        <f>'2700'!L24</f>
        <v>28350</v>
      </c>
      <c r="M136" s="249"/>
      <c r="N136" s="249">
        <f t="shared" si="13"/>
        <v>6650</v>
      </c>
      <c r="O136" s="249"/>
      <c r="P136" s="342">
        <f>'2700'!P24</f>
        <v>35000</v>
      </c>
    </row>
    <row r="137" spans="2:21" x14ac:dyDescent="0.25">
      <c r="B137" s="246" t="s">
        <v>726</v>
      </c>
      <c r="C137" t="s">
        <v>154</v>
      </c>
      <c r="F137" s="341">
        <f>'2700'!$F$25</f>
        <v>0</v>
      </c>
      <c r="G137" s="249"/>
      <c r="H137" s="249">
        <f>'2700'!$H$25</f>
        <v>0</v>
      </c>
      <c r="I137" s="249"/>
      <c r="J137" s="342">
        <f>'2700'!$J$25</f>
        <v>0</v>
      </c>
      <c r="K137" s="249"/>
      <c r="L137" s="341">
        <f>'2700'!L25</f>
        <v>0</v>
      </c>
      <c r="M137" s="249"/>
      <c r="N137" s="249">
        <f t="shared" si="13"/>
        <v>0</v>
      </c>
      <c r="O137" s="249"/>
      <c r="P137" s="342">
        <f>'2700'!P25</f>
        <v>0</v>
      </c>
    </row>
    <row r="138" spans="2:21" x14ac:dyDescent="0.25">
      <c r="B138" s="246" t="s">
        <v>727</v>
      </c>
      <c r="C138" t="s">
        <v>155</v>
      </c>
      <c r="F138" s="346">
        <f>'2700'!$F$26</f>
        <v>0</v>
      </c>
      <c r="G138" s="250"/>
      <c r="H138" s="250">
        <f>'2700'!$H$26</f>
        <v>0</v>
      </c>
      <c r="I138" s="250"/>
      <c r="J138" s="347">
        <f>'2700'!$J$26</f>
        <v>0</v>
      </c>
      <c r="K138" s="249"/>
      <c r="L138" s="346">
        <f>'2700'!L26</f>
        <v>0</v>
      </c>
      <c r="M138" s="249"/>
      <c r="N138" s="250">
        <f t="shared" si="13"/>
        <v>0</v>
      </c>
      <c r="O138" s="249"/>
      <c r="P138" s="347">
        <f>'2700'!P26</f>
        <v>0</v>
      </c>
    </row>
    <row r="139" spans="2:21" x14ac:dyDescent="0.25">
      <c r="B139" s="7" t="s">
        <v>175</v>
      </c>
      <c r="F139" s="343">
        <f>SUM(F129:F138)</f>
        <v>65206.520000000004</v>
      </c>
      <c r="G139" s="344"/>
      <c r="H139" s="344">
        <f>SUM(H129:H138)</f>
        <v>29590.14</v>
      </c>
      <c r="I139" s="344"/>
      <c r="J139" s="345">
        <f>SUM(J129:J138)</f>
        <v>82329</v>
      </c>
      <c r="K139" s="344"/>
      <c r="L139" s="343">
        <f>SUM(L129:L138)</f>
        <v>74507</v>
      </c>
      <c r="M139" s="344"/>
      <c r="N139" s="344">
        <f>SUM(N129:N138)</f>
        <v>-2104</v>
      </c>
      <c r="O139" s="344"/>
      <c r="P139" s="345">
        <f>SUM(P129:P138)</f>
        <v>72403</v>
      </c>
    </row>
    <row r="140" spans="2:21" ht="3.75" customHeight="1" x14ac:dyDescent="0.25">
      <c r="F140" s="341"/>
      <c r="G140" s="249"/>
      <c r="H140" s="249"/>
      <c r="I140" s="249"/>
      <c r="J140" s="342"/>
      <c r="K140" s="249"/>
      <c r="L140" s="341"/>
      <c r="M140" s="249"/>
      <c r="N140" s="249"/>
      <c r="O140" s="249"/>
      <c r="P140" s="342"/>
    </row>
    <row r="141" spans="2:21" x14ac:dyDescent="0.25">
      <c r="B141" s="7" t="s">
        <v>176</v>
      </c>
      <c r="F141" s="341"/>
      <c r="G141" s="249"/>
      <c r="H141" s="249"/>
      <c r="I141" s="249"/>
      <c r="J141" s="342"/>
      <c r="K141" s="249"/>
      <c r="L141" s="341"/>
      <c r="M141" s="249"/>
      <c r="N141" s="249"/>
      <c r="O141" s="249"/>
      <c r="P141" s="342"/>
    </row>
    <row r="142" spans="2:21" x14ac:dyDescent="0.25">
      <c r="B142" s="246" t="s">
        <v>719</v>
      </c>
      <c r="C142" t="s">
        <v>148</v>
      </c>
      <c r="F142" s="341">
        <f>'2800'!$F$17+'2800'!$F$18</f>
        <v>0</v>
      </c>
      <c r="G142" s="249"/>
      <c r="H142" s="249">
        <f>'2800'!$H$17+'2800'!$H$18</f>
        <v>0</v>
      </c>
      <c r="I142" s="249"/>
      <c r="J142" s="342">
        <f>'2800'!$J$17+'2800'!$J$18</f>
        <v>0</v>
      </c>
      <c r="K142" s="249"/>
      <c r="L142" s="341">
        <f>'2800'!L17+'2800'!L18</f>
        <v>0</v>
      </c>
      <c r="M142" s="249"/>
      <c r="N142" s="249">
        <f t="shared" ref="N142:N143" si="14">P142-L142</f>
        <v>0</v>
      </c>
      <c r="O142" s="249"/>
      <c r="P142" s="342">
        <f>'2800'!P17+'2800'!P18</f>
        <v>0</v>
      </c>
    </row>
    <row r="143" spans="2:21" x14ac:dyDescent="0.25">
      <c r="B143" s="246" t="s">
        <v>720</v>
      </c>
      <c r="C143" t="s">
        <v>149</v>
      </c>
      <c r="F143" s="341">
        <f>'2800'!$F$19</f>
        <v>0</v>
      </c>
      <c r="G143" s="249"/>
      <c r="H143" s="249">
        <f>'2800'!$H$19</f>
        <v>0</v>
      </c>
      <c r="I143" s="249"/>
      <c r="J143" s="342">
        <f>'2800'!$J$19</f>
        <v>0</v>
      </c>
      <c r="K143" s="249"/>
      <c r="L143" s="341">
        <f>'2800'!L19</f>
        <v>0</v>
      </c>
      <c r="M143" s="249"/>
      <c r="N143" s="249">
        <f t="shared" si="14"/>
        <v>0</v>
      </c>
      <c r="O143" s="249"/>
      <c r="P143" s="342">
        <f>'2800'!P19</f>
        <v>0</v>
      </c>
    </row>
    <row r="144" spans="2:21" x14ac:dyDescent="0.25">
      <c r="B144" s="246" t="s">
        <v>721</v>
      </c>
      <c r="C144" t="s">
        <v>150</v>
      </c>
      <c r="F144" s="341">
        <f>'2800'!F$20</f>
        <v>0</v>
      </c>
      <c r="G144" s="249"/>
      <c r="H144" s="249">
        <f>'2800'!$H$20</f>
        <v>0</v>
      </c>
      <c r="I144" s="249"/>
      <c r="J144" s="342">
        <f>'2800'!$J$20</f>
        <v>0</v>
      </c>
      <c r="K144" s="249"/>
      <c r="L144" s="341">
        <f>'2800'!L20</f>
        <v>0</v>
      </c>
      <c r="M144" s="249"/>
      <c r="N144" s="249">
        <f t="shared" ref="N144:N150" si="15">P144-L144</f>
        <v>0</v>
      </c>
      <c r="O144" s="249"/>
      <c r="P144" s="342">
        <f>'2800'!P20</f>
        <v>0</v>
      </c>
    </row>
    <row r="145" spans="2:21" x14ac:dyDescent="0.25">
      <c r="B145" s="246" t="s">
        <v>722</v>
      </c>
      <c r="C145" t="s">
        <v>151</v>
      </c>
      <c r="F145" s="341">
        <f>'2800'!$F$21</f>
        <v>0</v>
      </c>
      <c r="G145" s="249"/>
      <c r="H145" s="249">
        <f>'2800'!$H$21</f>
        <v>0</v>
      </c>
      <c r="I145" s="249"/>
      <c r="J145" s="342">
        <f>'2800'!$J$21</f>
        <v>0</v>
      </c>
      <c r="K145" s="249"/>
      <c r="L145" s="341">
        <f>'2800'!L21</f>
        <v>0</v>
      </c>
      <c r="M145" s="249"/>
      <c r="N145" s="249">
        <f t="shared" si="15"/>
        <v>0</v>
      </c>
      <c r="O145" s="249"/>
      <c r="P145" s="342">
        <f>'2800'!P21</f>
        <v>0</v>
      </c>
    </row>
    <row r="146" spans="2:21" ht="15.75" x14ac:dyDescent="0.25">
      <c r="B146" s="246" t="s">
        <v>723</v>
      </c>
      <c r="C146" t="s">
        <v>102</v>
      </c>
      <c r="F146" s="341">
        <f>'2800'!$F$22</f>
        <v>11872</v>
      </c>
      <c r="G146" s="249"/>
      <c r="H146" s="249">
        <f>'2800'!$H$22</f>
        <v>2828</v>
      </c>
      <c r="I146" s="249"/>
      <c r="J146" s="342">
        <f>'2800'!$J$22</f>
        <v>17882</v>
      </c>
      <c r="K146" s="249"/>
      <c r="L146" s="341">
        <f>'2800'!L22</f>
        <v>12640</v>
      </c>
      <c r="M146" s="249"/>
      <c r="N146" s="249">
        <f t="shared" si="15"/>
        <v>110</v>
      </c>
      <c r="O146" s="249"/>
      <c r="P146" s="342">
        <f>'2800'!P22</f>
        <v>12750</v>
      </c>
      <c r="U146" s="216" t="s">
        <v>663</v>
      </c>
    </row>
    <row r="147" spans="2:21" x14ac:dyDescent="0.25">
      <c r="B147" s="246" t="s">
        <v>724</v>
      </c>
      <c r="C147" t="s">
        <v>152</v>
      </c>
      <c r="F147" s="341">
        <f>'2800'!$F$23</f>
        <v>0</v>
      </c>
      <c r="G147" s="249"/>
      <c r="H147" s="249">
        <f>'2800'!$H$23</f>
        <v>0</v>
      </c>
      <c r="I147" s="249"/>
      <c r="J147" s="342">
        <f>'2800'!$J$23</f>
        <v>0</v>
      </c>
      <c r="K147" s="249"/>
      <c r="L147" s="341">
        <f>'2800'!L23</f>
        <v>0</v>
      </c>
      <c r="M147" s="249"/>
      <c r="N147" s="249">
        <f t="shared" si="15"/>
        <v>0</v>
      </c>
      <c r="O147" s="249"/>
      <c r="P147" s="342">
        <f>'2800'!P23</f>
        <v>0</v>
      </c>
    </row>
    <row r="148" spans="2:21" x14ac:dyDescent="0.25">
      <c r="B148" s="246" t="s">
        <v>725</v>
      </c>
      <c r="C148" t="s">
        <v>153</v>
      </c>
      <c r="F148" s="341">
        <f>'2800'!$F$24</f>
        <v>0</v>
      </c>
      <c r="G148" s="249"/>
      <c r="H148" s="249">
        <f>'2800'!$H$24</f>
        <v>0</v>
      </c>
      <c r="I148" s="249"/>
      <c r="J148" s="342">
        <f>'2800'!$J$24</f>
        <v>0</v>
      </c>
      <c r="K148" s="249"/>
      <c r="L148" s="341">
        <f>'2800'!L24</f>
        <v>0</v>
      </c>
      <c r="M148" s="249"/>
      <c r="N148" s="249">
        <f t="shared" si="15"/>
        <v>0</v>
      </c>
      <c r="O148" s="249"/>
      <c r="P148" s="342">
        <f>'2800'!P24</f>
        <v>0</v>
      </c>
    </row>
    <row r="149" spans="2:21" x14ac:dyDescent="0.25">
      <c r="B149" s="246" t="s">
        <v>726</v>
      </c>
      <c r="C149" t="s">
        <v>154</v>
      </c>
      <c r="F149" s="341">
        <f>'2800'!$F$25</f>
        <v>0</v>
      </c>
      <c r="G149" s="249"/>
      <c r="H149" s="249">
        <f>'2800'!$H$25</f>
        <v>0</v>
      </c>
      <c r="I149" s="249"/>
      <c r="J149" s="342">
        <f>'2800'!$J$25</f>
        <v>0</v>
      </c>
      <c r="K149" s="249"/>
      <c r="L149" s="341">
        <f>'2800'!L25</f>
        <v>0</v>
      </c>
      <c r="M149" s="249"/>
      <c r="N149" s="249">
        <f t="shared" si="15"/>
        <v>0</v>
      </c>
      <c r="O149" s="249"/>
      <c r="P149" s="342">
        <f>'2800'!P25</f>
        <v>0</v>
      </c>
    </row>
    <row r="150" spans="2:21" x14ac:dyDescent="0.25">
      <c r="B150" s="246" t="s">
        <v>727</v>
      </c>
      <c r="C150" t="s">
        <v>155</v>
      </c>
      <c r="F150" s="346">
        <f>'2800'!$F$26</f>
        <v>0</v>
      </c>
      <c r="G150" s="250"/>
      <c r="H150" s="250">
        <f>'2800'!$H$26</f>
        <v>0</v>
      </c>
      <c r="I150" s="250"/>
      <c r="J150" s="347">
        <f>'2800'!$J$26</f>
        <v>0</v>
      </c>
      <c r="K150" s="249"/>
      <c r="L150" s="346">
        <f>'2800'!L26</f>
        <v>0</v>
      </c>
      <c r="M150" s="249"/>
      <c r="N150" s="250">
        <f t="shared" si="15"/>
        <v>0</v>
      </c>
      <c r="O150" s="249"/>
      <c r="P150" s="347">
        <f>'2800'!P26</f>
        <v>0</v>
      </c>
    </row>
    <row r="151" spans="2:21" x14ac:dyDescent="0.25">
      <c r="B151" s="7" t="s">
        <v>177</v>
      </c>
      <c r="F151" s="343">
        <f>SUM(F141:F150)</f>
        <v>11872</v>
      </c>
      <c r="G151" s="344"/>
      <c r="H151" s="344">
        <f>SUM(H141:H150)</f>
        <v>2828</v>
      </c>
      <c r="I151" s="344"/>
      <c r="J151" s="345">
        <f>SUM(J141:J150)</f>
        <v>17882</v>
      </c>
      <c r="K151" s="344"/>
      <c r="L151" s="343">
        <f>SUM(L141:L150)</f>
        <v>12640</v>
      </c>
      <c r="M151" s="344"/>
      <c r="N151" s="344">
        <f>SUM(N141:N150)</f>
        <v>110</v>
      </c>
      <c r="O151" s="344"/>
      <c r="P151" s="345">
        <f>SUM(P141:P150)</f>
        <v>12750</v>
      </c>
    </row>
    <row r="152" spans="2:21" ht="6.75" customHeight="1" x14ac:dyDescent="0.25">
      <c r="F152" s="341"/>
      <c r="G152" s="249"/>
      <c r="H152" s="249"/>
      <c r="I152" s="249"/>
      <c r="J152" s="342"/>
      <c r="K152" s="249"/>
      <c r="L152" s="341"/>
      <c r="M152" s="249"/>
      <c r="N152" s="249"/>
      <c r="O152" s="249"/>
      <c r="P152" s="342"/>
    </row>
    <row r="153" spans="2:21" x14ac:dyDescent="0.25">
      <c r="B153" s="7" t="s">
        <v>178</v>
      </c>
      <c r="F153" s="341"/>
      <c r="G153" s="249"/>
      <c r="H153" s="249"/>
      <c r="I153" s="249"/>
      <c r="J153" s="342"/>
      <c r="K153" s="249"/>
      <c r="L153" s="341"/>
      <c r="M153" s="249"/>
      <c r="N153" s="249"/>
      <c r="O153" s="249"/>
      <c r="P153" s="342"/>
    </row>
    <row r="154" spans="2:21" x14ac:dyDescent="0.25">
      <c r="B154" s="246" t="s">
        <v>719</v>
      </c>
      <c r="C154" t="s">
        <v>148</v>
      </c>
      <c r="F154" s="341">
        <f>'3300'!$F$17+'3300'!$F$18</f>
        <v>7798</v>
      </c>
      <c r="G154" s="249"/>
      <c r="H154" s="249">
        <f>'3300'!$H$17+'3300'!$H$18</f>
        <v>0</v>
      </c>
      <c r="I154" s="249"/>
      <c r="J154" s="342">
        <f>'3300'!$J$17+'3300'!$J$18</f>
        <v>0</v>
      </c>
      <c r="K154" s="249"/>
      <c r="L154" s="341">
        <f>'3300'!L17+'3300'!L18</f>
        <v>0</v>
      </c>
      <c r="M154" s="249"/>
      <c r="N154" s="249">
        <f t="shared" ref="N154:N155" si="16">P154-L154</f>
        <v>0</v>
      </c>
      <c r="O154" s="249"/>
      <c r="P154" s="342">
        <f>'3300'!P17+'3300'!P18</f>
        <v>0</v>
      </c>
    </row>
    <row r="155" spans="2:21" x14ac:dyDescent="0.25">
      <c r="B155" s="246" t="s">
        <v>720</v>
      </c>
      <c r="C155" t="s">
        <v>149</v>
      </c>
      <c r="F155" s="341">
        <f>'3300'!$F$19</f>
        <v>0</v>
      </c>
      <c r="G155" s="249"/>
      <c r="H155" s="249">
        <f>'3300'!$H$19</f>
        <v>0</v>
      </c>
      <c r="I155" s="249"/>
      <c r="J155" s="342">
        <f>'3300'!$J$19</f>
        <v>0</v>
      </c>
      <c r="K155" s="249"/>
      <c r="L155" s="341">
        <f>'3300'!L19</f>
        <v>0</v>
      </c>
      <c r="M155" s="249"/>
      <c r="N155" s="249">
        <f t="shared" si="16"/>
        <v>0</v>
      </c>
      <c r="O155" s="249"/>
      <c r="P155" s="342">
        <f>'3300'!P19</f>
        <v>0</v>
      </c>
    </row>
    <row r="156" spans="2:21" x14ac:dyDescent="0.25">
      <c r="B156" s="246" t="s">
        <v>721</v>
      </c>
      <c r="C156" t="s">
        <v>150</v>
      </c>
      <c r="F156" s="341">
        <f>'3300'!F$20</f>
        <v>2966</v>
      </c>
      <c r="G156" s="249"/>
      <c r="H156" s="249">
        <f>'3300'!$H$20</f>
        <v>2966</v>
      </c>
      <c r="I156" s="249"/>
      <c r="J156" s="342">
        <f>'3300'!$J$20</f>
        <v>1734</v>
      </c>
      <c r="K156" s="249"/>
      <c r="L156" s="341">
        <f>'3300'!L20</f>
        <v>800</v>
      </c>
      <c r="M156" s="249"/>
      <c r="N156" s="249">
        <f t="shared" ref="N156:N162" si="17">P156-L156</f>
        <v>0</v>
      </c>
      <c r="O156" s="249"/>
      <c r="P156" s="342">
        <f>'3300'!P20</f>
        <v>800</v>
      </c>
    </row>
    <row r="157" spans="2:21" x14ac:dyDescent="0.25">
      <c r="B157" s="246" t="s">
        <v>722</v>
      </c>
      <c r="C157" t="s">
        <v>151</v>
      </c>
      <c r="F157" s="341">
        <f>'3300'!$F$21</f>
        <v>0</v>
      </c>
      <c r="G157" s="249"/>
      <c r="H157" s="249">
        <f>'3300'!$H$21</f>
        <v>0</v>
      </c>
      <c r="I157" s="249"/>
      <c r="J157" s="342">
        <f>'3300'!$J$21</f>
        <v>0</v>
      </c>
      <c r="K157" s="249"/>
      <c r="L157" s="341">
        <f>'3300'!L21</f>
        <v>0</v>
      </c>
      <c r="M157" s="249"/>
      <c r="N157" s="249">
        <f t="shared" si="17"/>
        <v>0</v>
      </c>
      <c r="O157" s="249"/>
      <c r="P157" s="342">
        <f>'3300'!P21</f>
        <v>0</v>
      </c>
    </row>
    <row r="158" spans="2:21" x14ac:dyDescent="0.25">
      <c r="B158" s="246" t="s">
        <v>723</v>
      </c>
      <c r="C158" t="s">
        <v>102</v>
      </c>
      <c r="F158" s="341">
        <f>'3300'!$F$22</f>
        <v>6261</v>
      </c>
      <c r="G158" s="249"/>
      <c r="H158" s="249">
        <f>'3300'!$H$22</f>
        <v>0</v>
      </c>
      <c r="I158" s="249"/>
      <c r="J158" s="342">
        <f>'3300'!$J$22</f>
        <v>0</v>
      </c>
      <c r="K158" s="249"/>
      <c r="L158" s="341">
        <f>'3300'!L22</f>
        <v>5264</v>
      </c>
      <c r="M158" s="249"/>
      <c r="N158" s="249">
        <f t="shared" si="17"/>
        <v>2236</v>
      </c>
      <c r="O158" s="249"/>
      <c r="P158" s="342">
        <f>'3300'!P22</f>
        <v>7500</v>
      </c>
    </row>
    <row r="159" spans="2:21" ht="15.75" x14ac:dyDescent="0.25">
      <c r="B159" s="246" t="s">
        <v>724</v>
      </c>
      <c r="C159" t="s">
        <v>152</v>
      </c>
      <c r="F159" s="341">
        <f>'3300'!$F$23</f>
        <v>1700</v>
      </c>
      <c r="G159" s="249"/>
      <c r="H159" s="249">
        <f>'3300'!$H$23</f>
        <v>2005</v>
      </c>
      <c r="I159" s="249"/>
      <c r="J159" s="342">
        <f>'3300'!$J$23</f>
        <v>1442</v>
      </c>
      <c r="K159" s="249"/>
      <c r="L159" s="341">
        <f>'3300'!L23</f>
        <v>1791</v>
      </c>
      <c r="M159" s="249"/>
      <c r="N159" s="249">
        <f t="shared" si="17"/>
        <v>-291</v>
      </c>
      <c r="O159" s="249"/>
      <c r="P159" s="342">
        <f>'3300'!P23</f>
        <v>1500</v>
      </c>
      <c r="U159" s="216" t="s">
        <v>663</v>
      </c>
    </row>
    <row r="160" spans="2:21" x14ac:dyDescent="0.25">
      <c r="B160" s="246" t="s">
        <v>725</v>
      </c>
      <c r="C160" t="s">
        <v>153</v>
      </c>
      <c r="F160" s="341">
        <f>'3300'!$F$24</f>
        <v>0</v>
      </c>
      <c r="G160" s="249"/>
      <c r="H160" s="249">
        <f>'3300'!$H$24</f>
        <v>0</v>
      </c>
      <c r="I160" s="249"/>
      <c r="J160" s="342">
        <f>'3300'!$J$24</f>
        <v>0</v>
      </c>
      <c r="K160" s="249"/>
      <c r="L160" s="341">
        <f>'3300'!L24</f>
        <v>0</v>
      </c>
      <c r="M160" s="249"/>
      <c r="N160" s="249">
        <f t="shared" si="17"/>
        <v>0</v>
      </c>
      <c r="O160" s="249"/>
      <c r="P160" s="342">
        <f>'3300'!P24</f>
        <v>0</v>
      </c>
    </row>
    <row r="161" spans="2:21" x14ac:dyDescent="0.25">
      <c r="B161" s="246" t="s">
        <v>726</v>
      </c>
      <c r="C161" t="s">
        <v>154</v>
      </c>
      <c r="F161" s="341">
        <f>'3300'!$F$25</f>
        <v>0</v>
      </c>
      <c r="G161" s="249"/>
      <c r="H161" s="249">
        <f>'3300'!$H$25</f>
        <v>0</v>
      </c>
      <c r="I161" s="249"/>
      <c r="J161" s="342">
        <f>'3300'!$J$25</f>
        <v>0</v>
      </c>
      <c r="K161" s="249"/>
      <c r="L161" s="341">
        <f>'3300'!L25</f>
        <v>0</v>
      </c>
      <c r="M161" s="249"/>
      <c r="N161" s="249">
        <f t="shared" si="17"/>
        <v>0</v>
      </c>
      <c r="O161" s="249"/>
      <c r="P161" s="342">
        <f>'3300'!P25</f>
        <v>0</v>
      </c>
    </row>
    <row r="162" spans="2:21" x14ac:dyDescent="0.25">
      <c r="B162" s="246" t="s">
        <v>727</v>
      </c>
      <c r="C162" t="s">
        <v>155</v>
      </c>
      <c r="F162" s="346">
        <f>'3300'!$F$26</f>
        <v>0</v>
      </c>
      <c r="G162" s="250"/>
      <c r="H162" s="250">
        <f>'3300'!$H$26</f>
        <v>0</v>
      </c>
      <c r="I162" s="250"/>
      <c r="J162" s="347">
        <f>'3300'!$J$26</f>
        <v>0</v>
      </c>
      <c r="K162" s="249"/>
      <c r="L162" s="346">
        <f>'3300'!L26</f>
        <v>0</v>
      </c>
      <c r="M162" s="249"/>
      <c r="N162" s="250">
        <f t="shared" si="17"/>
        <v>0</v>
      </c>
      <c r="O162" s="249"/>
      <c r="P162" s="347">
        <f>'3300'!P26</f>
        <v>0</v>
      </c>
    </row>
    <row r="163" spans="2:21" x14ac:dyDescent="0.25">
      <c r="B163" s="7" t="s">
        <v>179</v>
      </c>
      <c r="F163" s="343">
        <f>SUM(F153:F162)</f>
        <v>18725</v>
      </c>
      <c r="G163" s="344"/>
      <c r="H163" s="344">
        <f>SUM(H153:H162)</f>
        <v>4971</v>
      </c>
      <c r="I163" s="344"/>
      <c r="J163" s="345">
        <f>SUM(J153:J162)</f>
        <v>3176</v>
      </c>
      <c r="K163" s="344"/>
      <c r="L163" s="343">
        <f>SUM(L153:L162)</f>
        <v>7855</v>
      </c>
      <c r="M163" s="344"/>
      <c r="N163" s="344">
        <f>SUM(N153:N162)</f>
        <v>1945</v>
      </c>
      <c r="O163" s="344"/>
      <c r="P163" s="345">
        <f>SUM(P153:P162)</f>
        <v>9800</v>
      </c>
    </row>
    <row r="164" spans="2:21" ht="5.25" customHeight="1" x14ac:dyDescent="0.25">
      <c r="F164" s="341"/>
      <c r="G164" s="249"/>
      <c r="H164" s="249"/>
      <c r="I164" s="249"/>
      <c r="J164" s="342"/>
      <c r="K164" s="249"/>
      <c r="L164" s="341"/>
      <c r="M164" s="249"/>
      <c r="N164" s="249"/>
      <c r="O164" s="249"/>
      <c r="P164" s="342"/>
    </row>
    <row r="165" spans="2:21" x14ac:dyDescent="0.25">
      <c r="B165" s="7" t="s">
        <v>180</v>
      </c>
      <c r="F165" s="341"/>
      <c r="G165" s="249"/>
      <c r="H165" s="249"/>
      <c r="I165" s="249"/>
      <c r="J165" s="342"/>
      <c r="K165" s="249"/>
      <c r="L165" s="341"/>
      <c r="M165" s="249"/>
      <c r="N165" s="249"/>
      <c r="O165" s="249"/>
      <c r="P165" s="342"/>
    </row>
    <row r="166" spans="2:21" x14ac:dyDescent="0.25">
      <c r="B166" s="246" t="s">
        <v>719</v>
      </c>
      <c r="C166" t="s">
        <v>148</v>
      </c>
      <c r="F166" s="341">
        <f>'4000-5000'!$F$16+'4000-5000'!$F$17</f>
        <v>0</v>
      </c>
      <c r="G166" s="249"/>
      <c r="H166" s="249">
        <f>'4000-5000'!$H$16+'4000-5000'!$H$17</f>
        <v>0</v>
      </c>
      <c r="I166" s="249"/>
      <c r="J166" s="342">
        <f>'4000-5000'!$J$16+'4000-5000'!$J$17</f>
        <v>0</v>
      </c>
      <c r="K166" s="249"/>
      <c r="L166" s="341">
        <f>'4000-5000'!L16+'4000-5000'!L17</f>
        <v>0</v>
      </c>
      <c r="M166" s="249"/>
      <c r="N166" s="249">
        <f t="shared" ref="N166:N167" si="18">P166-L166</f>
        <v>0</v>
      </c>
      <c r="O166" s="249"/>
      <c r="P166" s="342">
        <f>'4000-5000'!P16+'4000-5000'!P17</f>
        <v>0</v>
      </c>
    </row>
    <row r="167" spans="2:21" x14ac:dyDescent="0.25">
      <c r="B167" s="246" t="s">
        <v>720</v>
      </c>
      <c r="C167" t="s">
        <v>149</v>
      </c>
      <c r="F167" s="341">
        <f>'4000-5000'!$F$18</f>
        <v>0</v>
      </c>
      <c r="G167" s="249"/>
      <c r="H167" s="249">
        <f>'4000-5000'!$H$18</f>
        <v>0</v>
      </c>
      <c r="I167" s="249"/>
      <c r="J167" s="342">
        <f>'4000-5000'!$J$18</f>
        <v>0</v>
      </c>
      <c r="K167" s="249"/>
      <c r="L167" s="341">
        <f>'4000-5000'!L18</f>
        <v>0</v>
      </c>
      <c r="M167" s="249"/>
      <c r="N167" s="249">
        <f t="shared" si="18"/>
        <v>0</v>
      </c>
      <c r="O167" s="249"/>
      <c r="P167" s="342">
        <f>'4000-5000'!P18</f>
        <v>0</v>
      </c>
    </row>
    <row r="168" spans="2:21" x14ac:dyDescent="0.25">
      <c r="B168" s="246" t="s">
        <v>721</v>
      </c>
      <c r="C168" t="s">
        <v>150</v>
      </c>
      <c r="F168" s="341">
        <f>'4000-5000'!F$19</f>
        <v>0</v>
      </c>
      <c r="G168" s="249"/>
      <c r="H168" s="249">
        <f>'4000-5000'!$H$19</f>
        <v>0</v>
      </c>
      <c r="I168" s="249"/>
      <c r="J168" s="342">
        <f>'4000-5000'!$J$19</f>
        <v>0</v>
      </c>
      <c r="K168" s="249"/>
      <c r="L168" s="341">
        <f>'4000-5000'!L19</f>
        <v>0</v>
      </c>
      <c r="M168" s="249"/>
      <c r="N168" s="249">
        <f t="shared" ref="N168:N174" si="19">P168-L168</f>
        <v>0</v>
      </c>
      <c r="O168" s="249"/>
      <c r="P168" s="342">
        <f>'4000-5000'!P19</f>
        <v>0</v>
      </c>
    </row>
    <row r="169" spans="2:21" x14ac:dyDescent="0.25">
      <c r="B169" s="246" t="s">
        <v>722</v>
      </c>
      <c r="C169" t="s">
        <v>151</v>
      </c>
      <c r="F169" s="341">
        <f>'4000-5000'!$F$20</f>
        <v>0</v>
      </c>
      <c r="G169" s="249"/>
      <c r="H169" s="249">
        <f>'4000-5000'!$H$20</f>
        <v>0</v>
      </c>
      <c r="I169" s="249"/>
      <c r="J169" s="342">
        <f>'4000-5000'!$J$20</f>
        <v>0</v>
      </c>
      <c r="K169" s="249"/>
      <c r="L169" s="341">
        <f>'4000-5000'!L20</f>
        <v>0</v>
      </c>
      <c r="M169" s="249"/>
      <c r="N169" s="249">
        <f t="shared" si="19"/>
        <v>0</v>
      </c>
      <c r="O169" s="249"/>
      <c r="P169" s="342">
        <f>'4000-5000'!P20</f>
        <v>0</v>
      </c>
    </row>
    <row r="170" spans="2:21" ht="15.75" x14ac:dyDescent="0.25">
      <c r="B170" s="246" t="s">
        <v>723</v>
      </c>
      <c r="C170" t="s">
        <v>102</v>
      </c>
      <c r="F170" s="341">
        <f>'4000-5000'!$F$21</f>
        <v>0</v>
      </c>
      <c r="G170" s="249"/>
      <c r="H170" s="249">
        <f>'4000-5000'!$H$21</f>
        <v>0</v>
      </c>
      <c r="I170" s="249"/>
      <c r="J170" s="342">
        <f>'4000-5000'!$J$21</f>
        <v>0</v>
      </c>
      <c r="K170" s="249"/>
      <c r="L170" s="341">
        <f>'4000-5000'!L21</f>
        <v>0</v>
      </c>
      <c r="M170" s="249"/>
      <c r="N170" s="249">
        <f t="shared" si="19"/>
        <v>0</v>
      </c>
      <c r="O170" s="249"/>
      <c r="P170" s="342">
        <f>'4000-5000'!P21</f>
        <v>0</v>
      </c>
      <c r="U170" s="216" t="s">
        <v>663</v>
      </c>
    </row>
    <row r="171" spans="2:21" x14ac:dyDescent="0.25">
      <c r="B171" s="246" t="s">
        <v>724</v>
      </c>
      <c r="C171" t="s">
        <v>152</v>
      </c>
      <c r="F171" s="341">
        <f>'4000-5000'!$F$22</f>
        <v>0</v>
      </c>
      <c r="G171" s="249"/>
      <c r="H171" s="249">
        <f>'4000-5000'!$H$22</f>
        <v>0</v>
      </c>
      <c r="I171" s="249"/>
      <c r="J171" s="342">
        <f>'4000-5000'!$J$22</f>
        <v>0</v>
      </c>
      <c r="K171" s="249"/>
      <c r="L171" s="341">
        <f>'4000-5000'!L22</f>
        <v>0</v>
      </c>
      <c r="M171" s="249"/>
      <c r="N171" s="249">
        <f t="shared" si="19"/>
        <v>0</v>
      </c>
      <c r="O171" s="249"/>
      <c r="P171" s="342">
        <f>'4000-5000'!P22</f>
        <v>0</v>
      </c>
    </row>
    <row r="172" spans="2:21" x14ac:dyDescent="0.25">
      <c r="B172" s="246" t="s">
        <v>725</v>
      </c>
      <c r="C172" t="s">
        <v>153</v>
      </c>
      <c r="F172" s="341">
        <f>'4000-5000'!$F$23</f>
        <v>0</v>
      </c>
      <c r="G172" s="249"/>
      <c r="H172" s="249">
        <f>'4000-5000'!$H$23</f>
        <v>0</v>
      </c>
      <c r="I172" s="249"/>
      <c r="J172" s="342">
        <f>'4000-5000'!$J$23</f>
        <v>0</v>
      </c>
      <c r="K172" s="249"/>
      <c r="L172" s="341">
        <f>'4000-5000'!L23</f>
        <v>0</v>
      </c>
      <c r="M172" s="249"/>
      <c r="N172" s="249">
        <f t="shared" si="19"/>
        <v>0</v>
      </c>
      <c r="O172" s="249"/>
      <c r="P172" s="342">
        <f>'4000-5000'!P23</f>
        <v>0</v>
      </c>
    </row>
    <row r="173" spans="2:21" x14ac:dyDescent="0.25">
      <c r="B173" s="246" t="s">
        <v>726</v>
      </c>
      <c r="C173" t="s">
        <v>154</v>
      </c>
      <c r="F173" s="341">
        <f>'4000-5000'!$F$24</f>
        <v>0</v>
      </c>
      <c r="G173" s="249"/>
      <c r="H173" s="249">
        <f>'4000-5000'!$H$24</f>
        <v>0</v>
      </c>
      <c r="I173" s="249"/>
      <c r="J173" s="342">
        <f>'4000-5000'!$J$24</f>
        <v>0</v>
      </c>
      <c r="K173" s="249"/>
      <c r="L173" s="341">
        <f>'4000-5000'!L24</f>
        <v>0</v>
      </c>
      <c r="M173" s="249"/>
      <c r="N173" s="249">
        <f t="shared" si="19"/>
        <v>0</v>
      </c>
      <c r="O173" s="249"/>
      <c r="P173" s="342">
        <f>'4000-5000'!P24</f>
        <v>0</v>
      </c>
    </row>
    <row r="174" spans="2:21" x14ac:dyDescent="0.25">
      <c r="B174" s="246" t="s">
        <v>727</v>
      </c>
      <c r="C174" t="s">
        <v>155</v>
      </c>
      <c r="F174" s="346">
        <f>'4000-5000'!$F$25</f>
        <v>0</v>
      </c>
      <c r="G174" s="250"/>
      <c r="H174" s="250">
        <f>'4000-5000'!$H$25</f>
        <v>0</v>
      </c>
      <c r="I174" s="250"/>
      <c r="J174" s="347">
        <f>'4000-5000'!$J$25</f>
        <v>0</v>
      </c>
      <c r="K174" s="249"/>
      <c r="L174" s="346">
        <f>'4000-5000'!L25</f>
        <v>0</v>
      </c>
      <c r="M174" s="249"/>
      <c r="N174" s="250">
        <f t="shared" si="19"/>
        <v>0</v>
      </c>
      <c r="O174" s="249"/>
      <c r="P174" s="347">
        <f>'4000-5000'!P25</f>
        <v>0</v>
      </c>
    </row>
    <row r="175" spans="2:21" ht="15" customHeight="1" x14ac:dyDescent="0.25">
      <c r="B175" s="7" t="s">
        <v>181</v>
      </c>
      <c r="F175" s="343">
        <f>SUM(F165:F174)</f>
        <v>0</v>
      </c>
      <c r="G175" s="344"/>
      <c r="H175" s="344">
        <f>SUM(H165:H174)</f>
        <v>0</v>
      </c>
      <c r="I175" s="344"/>
      <c r="J175" s="345">
        <f>SUM(J165:J174)</f>
        <v>0</v>
      </c>
      <c r="K175" s="344"/>
      <c r="L175" s="343">
        <f>SUM(L165:L174)</f>
        <v>0</v>
      </c>
      <c r="M175" s="344"/>
      <c r="N175" s="344">
        <f>SUM(N165:N174)</f>
        <v>0</v>
      </c>
      <c r="O175" s="344"/>
      <c r="P175" s="345">
        <f>SUM(P165:P174)</f>
        <v>0</v>
      </c>
    </row>
    <row r="176" spans="2:21" ht="15" customHeight="1" x14ac:dyDescent="0.25">
      <c r="F176" s="341"/>
      <c r="G176" s="249"/>
      <c r="H176" s="249"/>
      <c r="I176" s="249"/>
      <c r="J176" s="342"/>
      <c r="K176" s="249"/>
      <c r="L176" s="341"/>
      <c r="M176" s="249"/>
      <c r="N176" s="249"/>
      <c r="O176" s="249"/>
      <c r="P176" s="342"/>
    </row>
    <row r="177" spans="2:16" ht="15" customHeight="1" thickBot="1" x14ac:dyDescent="0.3">
      <c r="B177" s="7" t="s">
        <v>103</v>
      </c>
      <c r="F177" s="348">
        <f>F19+F31+F43+F55+F67+F79+F91+F103+F115+F127+F139+F151+F163+F175</f>
        <v>1747414.6400000001</v>
      </c>
      <c r="G177" s="349"/>
      <c r="H177" s="349">
        <f>H19+H31+H43+H55+H67+H79+H91+H103+H115+H127+H139+H151+H163+H175</f>
        <v>1764830.91</v>
      </c>
      <c r="I177" s="349"/>
      <c r="J177" s="350">
        <f>J19+J31+J43+J55+J67+J79+J91+J103+J115+J127+J139+J151+J163+J175</f>
        <v>2296725.4699999997</v>
      </c>
      <c r="K177" s="233"/>
      <c r="L177" s="348">
        <f>L19+L31+L43+L55+L67+L79+L91+L103+L115+L127+L139+L151+L163+L175</f>
        <v>1963366</v>
      </c>
      <c r="M177" s="349"/>
      <c r="N177" s="349">
        <f>N19+N31+N43+N55+N67+N79+N91+N103+N115+N127+N139+N151+N163+N175</f>
        <v>99373</v>
      </c>
      <c r="O177" s="349"/>
      <c r="P177" s="350">
        <f>P19+P31+P43+P55+P67+P79+P91+P103+P115+P127+P139+P151+P163+P175</f>
        <v>2062739</v>
      </c>
    </row>
    <row r="178" spans="2:16" ht="15" customHeight="1" thickTop="1" thickBot="1" x14ac:dyDescent="0.3">
      <c r="F178" s="303"/>
      <c r="G178" s="304"/>
      <c r="H178" s="304"/>
      <c r="I178" s="304"/>
      <c r="J178" s="305"/>
      <c r="K178" s="256"/>
      <c r="L178" s="303"/>
      <c r="M178" s="304"/>
      <c r="N178" s="304"/>
      <c r="O178" s="304"/>
      <c r="P178" s="305"/>
    </row>
  </sheetData>
  <pageMargins left="0.27" right="0.25" top="0.43" bottom="0.4" header="0.3" footer="0.17"/>
  <pageSetup scale="81" fitToHeight="0" orientation="portrait" r:id="rId1"/>
  <headerFooter>
    <oddFooter>&amp;L&amp;D &amp;F&amp;C3&amp;R&amp;A</oddFooter>
  </headerFooter>
  <rowBreaks count="3" manualBreakCount="3">
    <brk id="56" max="16383" man="1"/>
    <brk id="104" max="16383" man="1"/>
    <brk id="15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E71F2-E03C-4E39-BA6E-6BB54AE7D3B9}">
  <sheetPr codeName="Sheet44">
    <tabColor rgb="FFFF0000"/>
    <pageSetUpPr fitToPage="1"/>
  </sheetPr>
  <dimension ref="A1:X76"/>
  <sheetViews>
    <sheetView workbookViewId="0">
      <pane ySplit="8" topLeftCell="A9" activePane="bottomLeft" state="frozen"/>
      <selection pane="bottomLeft" activeCell="T1" sqref="T1:T1048576"/>
    </sheetView>
  </sheetViews>
  <sheetFormatPr defaultRowHeight="15" x14ac:dyDescent="0.25"/>
  <cols>
    <col min="1" max="1" width="12" customWidth="1"/>
    <col min="2" max="2" width="11.5703125" customWidth="1"/>
    <col min="3" max="3" width="25.7109375" customWidth="1"/>
    <col min="4" max="4" width="11" style="5" customWidth="1"/>
    <col min="5" max="5" width="19" style="5" customWidth="1"/>
    <col min="6" max="6" width="8.85546875" style="262"/>
    <col min="7" max="8" width="10.7109375" style="260" customWidth="1"/>
    <col min="9" max="11" width="10.42578125" style="256" customWidth="1"/>
    <col min="12" max="12" width="18.7109375" style="256" bestFit="1" customWidth="1"/>
    <col min="13" max="13" width="18.7109375" style="256" customWidth="1"/>
    <col min="14" max="14" width="8.28515625" style="445" customWidth="1"/>
    <col min="15" max="15" width="10.140625" style="445" customWidth="1"/>
    <col min="16" max="16" width="6.7109375" style="445" customWidth="1"/>
    <col min="17" max="17" width="10" style="445" customWidth="1"/>
    <col min="18" max="18" width="8.140625" style="445" customWidth="1"/>
    <col min="19" max="19" width="8.28515625" style="445" customWidth="1"/>
    <col min="20" max="20" width="8.140625" style="445" customWidth="1"/>
    <col min="21" max="21" width="9.140625" style="5"/>
    <col min="24" max="24" width="2.140625" bestFit="1" customWidth="1"/>
  </cols>
  <sheetData>
    <row r="1" spans="1:24" x14ac:dyDescent="0.25">
      <c r="C1" s="3" t="str">
        <f>TOC!$A$1</f>
        <v>Hinsdale County School District RE-1</v>
      </c>
      <c r="D1" s="8"/>
      <c r="V1" s="1"/>
      <c r="W1" s="1"/>
      <c r="X1" s="1"/>
    </row>
    <row r="2" spans="1:24" x14ac:dyDescent="0.25">
      <c r="C2" s="4" t="str">
        <f>'Trust Funds'!A2</f>
        <v>Adopted  Budget</v>
      </c>
      <c r="D2" s="8"/>
      <c r="V2" s="1"/>
      <c r="W2" s="1"/>
      <c r="X2" s="1"/>
    </row>
    <row r="3" spans="1:24" x14ac:dyDescent="0.25">
      <c r="B3" s="4" t="s">
        <v>413</v>
      </c>
      <c r="C3" s="2"/>
      <c r="D3" s="8"/>
      <c r="V3" s="1"/>
      <c r="W3" s="1"/>
      <c r="X3" s="1"/>
    </row>
    <row r="4" spans="1:24" x14ac:dyDescent="0.25">
      <c r="B4" s="4" t="str">
        <f>'Trust Funds'!A4</f>
        <v>FY 2023/24</v>
      </c>
      <c r="C4" s="2"/>
      <c r="D4" s="8"/>
      <c r="V4" s="1"/>
      <c r="W4" s="1"/>
      <c r="X4" s="1"/>
    </row>
    <row r="5" spans="1:24" ht="6.75" customHeight="1" x14ac:dyDescent="0.25">
      <c r="B5" s="4"/>
      <c r="C5" s="2"/>
      <c r="D5" s="8"/>
      <c r="V5" s="1"/>
      <c r="W5" s="1"/>
      <c r="X5" s="1"/>
    </row>
    <row r="6" spans="1:24" x14ac:dyDescent="0.25">
      <c r="B6" s="4"/>
      <c r="C6" s="2"/>
      <c r="D6" s="8"/>
      <c r="I6" s="267" t="s">
        <v>827</v>
      </c>
      <c r="J6" s="273">
        <f>+BudgetAssump!K23+BudgetAssump!K24</f>
        <v>0.22850000000000001</v>
      </c>
      <c r="L6" s="264" t="s">
        <v>825</v>
      </c>
      <c r="M6" s="264"/>
      <c r="V6" s="1"/>
      <c r="W6" s="1"/>
      <c r="X6" s="1"/>
    </row>
    <row r="7" spans="1:24" s="268" customFormat="1" x14ac:dyDescent="0.25">
      <c r="B7" s="266"/>
      <c r="C7" s="256" t="s">
        <v>819</v>
      </c>
      <c r="D7" s="256" t="s">
        <v>819</v>
      </c>
      <c r="E7" s="256" t="s">
        <v>819</v>
      </c>
      <c r="F7" s="262" t="s">
        <v>820</v>
      </c>
      <c r="G7" s="256" t="s">
        <v>819</v>
      </c>
      <c r="H7" s="256" t="s">
        <v>819</v>
      </c>
      <c r="I7" s="256" t="s">
        <v>820</v>
      </c>
      <c r="J7" s="264" t="s">
        <v>820</v>
      </c>
      <c r="K7" s="256" t="s">
        <v>820</v>
      </c>
      <c r="L7" s="264" t="s">
        <v>820</v>
      </c>
      <c r="M7" s="264"/>
      <c r="N7" s="445" t="s">
        <v>819</v>
      </c>
      <c r="O7" s="445" t="s">
        <v>819</v>
      </c>
      <c r="P7" s="445" t="s">
        <v>819</v>
      </c>
      <c r="Q7" s="445" t="s">
        <v>819</v>
      </c>
      <c r="R7" s="445" t="s">
        <v>819</v>
      </c>
      <c r="S7" s="445" t="s">
        <v>819</v>
      </c>
      <c r="T7" s="445" t="s">
        <v>819</v>
      </c>
      <c r="U7" s="269"/>
      <c r="V7" s="270"/>
      <c r="W7" s="270"/>
      <c r="X7" s="270"/>
    </row>
    <row r="8" spans="1:24" s="5" customFormat="1" x14ac:dyDescent="0.25">
      <c r="A8" s="5" t="s">
        <v>265</v>
      </c>
      <c r="C8" s="168" t="s">
        <v>414</v>
      </c>
      <c r="D8" s="168" t="s">
        <v>426</v>
      </c>
      <c r="E8" s="168" t="s">
        <v>824</v>
      </c>
      <c r="F8" s="263" t="s">
        <v>416</v>
      </c>
      <c r="G8" s="261" t="s">
        <v>417</v>
      </c>
      <c r="H8" s="261" t="s">
        <v>418</v>
      </c>
      <c r="I8" s="259" t="s">
        <v>419</v>
      </c>
      <c r="J8" s="265" t="s">
        <v>439</v>
      </c>
      <c r="K8" s="259" t="s">
        <v>440</v>
      </c>
      <c r="L8" s="265" t="s">
        <v>441</v>
      </c>
      <c r="M8" s="265" t="s">
        <v>826</v>
      </c>
      <c r="N8" s="446" t="s">
        <v>420</v>
      </c>
      <c r="O8" s="446" t="s">
        <v>415</v>
      </c>
      <c r="P8" s="446" t="s">
        <v>421</v>
      </c>
      <c r="Q8" s="446" t="s">
        <v>422</v>
      </c>
      <c r="R8" s="446" t="s">
        <v>423</v>
      </c>
      <c r="S8" s="446" t="s">
        <v>424</v>
      </c>
      <c r="T8" s="446" t="s">
        <v>425</v>
      </c>
    </row>
    <row r="9" spans="1:24" x14ac:dyDescent="0.25">
      <c r="A9" t="s">
        <v>889</v>
      </c>
      <c r="B9" t="s">
        <v>890</v>
      </c>
      <c r="C9" t="s">
        <v>916</v>
      </c>
      <c r="F9" s="169" t="s">
        <v>933</v>
      </c>
      <c r="G9" s="5">
        <v>5</v>
      </c>
      <c r="H9" s="260">
        <v>0</v>
      </c>
      <c r="I9" s="256">
        <v>40719.180778821588</v>
      </c>
      <c r="J9" s="264">
        <f>+I9*$J$6</f>
        <v>9304.3328079607327</v>
      </c>
      <c r="K9" s="256">
        <v>11424</v>
      </c>
      <c r="L9" s="264">
        <f>J9+K9</f>
        <v>20728.332807960731</v>
      </c>
      <c r="M9" s="264">
        <f>+L9+I9</f>
        <v>61447.513586782319</v>
      </c>
      <c r="N9" s="445" t="s">
        <v>932</v>
      </c>
      <c r="O9" s="445" t="s">
        <v>934</v>
      </c>
      <c r="P9" s="445" t="s">
        <v>932</v>
      </c>
      <c r="Q9" s="445" t="s">
        <v>935</v>
      </c>
      <c r="R9" s="445" t="s">
        <v>937</v>
      </c>
      <c r="S9" s="445" t="s">
        <v>936</v>
      </c>
      <c r="T9" s="445" t="s">
        <v>942</v>
      </c>
    </row>
    <row r="10" spans="1:24" x14ac:dyDescent="0.25">
      <c r="A10" s="415" t="s">
        <v>891</v>
      </c>
      <c r="B10" s="415" t="s">
        <v>892</v>
      </c>
      <c r="C10" s="428" t="s">
        <v>917</v>
      </c>
      <c r="F10" s="434">
        <v>1</v>
      </c>
      <c r="G10" s="440">
        <v>5</v>
      </c>
      <c r="I10" s="256">
        <v>40719.180778821588</v>
      </c>
      <c r="J10" s="264">
        <f t="shared" ref="J10:J73" si="0">+I10*$J$6</f>
        <v>9304.3328079607327</v>
      </c>
      <c r="K10" s="256">
        <v>11424</v>
      </c>
      <c r="L10" s="264">
        <f t="shared" ref="L10:L73" si="1">J10+K10</f>
        <v>20728.332807960731</v>
      </c>
      <c r="M10" s="264">
        <f t="shared" ref="M10:M73" si="2">+L10+I10</f>
        <v>61447.513586782319</v>
      </c>
      <c r="N10" s="445" t="s">
        <v>932</v>
      </c>
      <c r="O10" s="445" t="s">
        <v>938</v>
      </c>
      <c r="P10" s="445" t="s">
        <v>932</v>
      </c>
      <c r="Q10" s="445" t="s">
        <v>939</v>
      </c>
      <c r="R10" s="445" t="s">
        <v>937</v>
      </c>
      <c r="S10" s="445" t="s">
        <v>940</v>
      </c>
      <c r="T10" s="445" t="s">
        <v>941</v>
      </c>
    </row>
    <row r="11" spans="1:24" x14ac:dyDescent="0.25">
      <c r="A11" s="416" t="s">
        <v>893</v>
      </c>
      <c r="B11" s="416" t="s">
        <v>894</v>
      </c>
      <c r="C11" s="429" t="s">
        <v>916</v>
      </c>
      <c r="F11" s="117">
        <v>1</v>
      </c>
      <c r="G11" s="440">
        <v>6</v>
      </c>
      <c r="I11" s="256">
        <v>50493.435945143436</v>
      </c>
      <c r="J11" s="264">
        <f t="shared" si="0"/>
        <v>11537.750113465276</v>
      </c>
      <c r="K11" s="256">
        <v>11424</v>
      </c>
      <c r="L11" s="264">
        <f t="shared" si="1"/>
        <v>22961.750113465278</v>
      </c>
      <c r="M11" s="264">
        <f t="shared" si="2"/>
        <v>73455.186058608713</v>
      </c>
      <c r="N11" s="445" t="s">
        <v>932</v>
      </c>
    </row>
    <row r="12" spans="1:24" x14ac:dyDescent="0.25">
      <c r="A12" s="417" t="s">
        <v>895</v>
      </c>
      <c r="B12" s="417" t="s">
        <v>896</v>
      </c>
      <c r="C12" s="232" t="s">
        <v>918</v>
      </c>
      <c r="F12" s="117">
        <v>1</v>
      </c>
      <c r="G12" s="440">
        <v>7</v>
      </c>
      <c r="I12" s="256">
        <v>45854.755609893095</v>
      </c>
      <c r="J12" s="264">
        <f t="shared" si="0"/>
        <v>10477.811656860573</v>
      </c>
      <c r="K12" s="256">
        <v>11424</v>
      </c>
      <c r="L12" s="264">
        <f t="shared" si="1"/>
        <v>21901.811656860573</v>
      </c>
      <c r="M12" s="264">
        <f t="shared" si="2"/>
        <v>67756.567266753671</v>
      </c>
      <c r="N12" s="445" t="s">
        <v>932</v>
      </c>
    </row>
    <row r="13" spans="1:24" x14ac:dyDescent="0.25">
      <c r="A13" t="s">
        <v>897</v>
      </c>
      <c r="B13" t="s">
        <v>898</v>
      </c>
      <c r="C13" s="232" t="s">
        <v>919</v>
      </c>
      <c r="F13" s="117">
        <v>1</v>
      </c>
      <c r="G13" s="440">
        <v>4</v>
      </c>
      <c r="I13" s="256">
        <v>43851.682033582372</v>
      </c>
      <c r="J13" s="264">
        <f t="shared" si="0"/>
        <v>10020.109344673572</v>
      </c>
      <c r="K13" s="256">
        <v>11424</v>
      </c>
      <c r="L13" s="264">
        <f t="shared" si="1"/>
        <v>21444.109344673572</v>
      </c>
      <c r="M13" s="264">
        <f t="shared" si="2"/>
        <v>65295.791378255948</v>
      </c>
      <c r="N13" s="445" t="s">
        <v>932</v>
      </c>
    </row>
    <row r="14" spans="1:24" x14ac:dyDescent="0.25">
      <c r="A14" s="418" t="s">
        <v>899</v>
      </c>
      <c r="B14" s="418" t="s">
        <v>900</v>
      </c>
      <c r="C14" s="232" t="s">
        <v>920</v>
      </c>
      <c r="F14" s="117">
        <v>1</v>
      </c>
      <c r="G14" s="440">
        <v>17</v>
      </c>
      <c r="I14" s="256">
        <v>61150.987205167003</v>
      </c>
      <c r="J14" s="264">
        <f t="shared" si="0"/>
        <v>13973.00057638066</v>
      </c>
      <c r="K14" s="256">
        <v>11424</v>
      </c>
      <c r="L14" s="264">
        <f t="shared" si="1"/>
        <v>25397.000576380662</v>
      </c>
      <c r="M14" s="264">
        <f t="shared" si="2"/>
        <v>86547.987781547665</v>
      </c>
      <c r="N14" s="445" t="s">
        <v>932</v>
      </c>
    </row>
    <row r="15" spans="1:24" x14ac:dyDescent="0.25">
      <c r="A15" s="419" t="s">
        <v>901</v>
      </c>
      <c r="B15" s="419" t="s">
        <v>902</v>
      </c>
      <c r="C15" s="232" t="s">
        <v>921</v>
      </c>
      <c r="F15" s="117">
        <v>1</v>
      </c>
      <c r="G15" s="440">
        <v>17</v>
      </c>
      <c r="I15" s="256">
        <v>53216.315906831915</v>
      </c>
      <c r="J15" s="264">
        <f t="shared" si="0"/>
        <v>12159.928184711092</v>
      </c>
      <c r="K15" s="256">
        <v>11424</v>
      </c>
      <c r="L15" s="264">
        <f t="shared" si="1"/>
        <v>23583.928184711091</v>
      </c>
      <c r="M15" s="264">
        <f t="shared" si="2"/>
        <v>76800.244091543005</v>
      </c>
      <c r="N15" s="445" t="s">
        <v>932</v>
      </c>
    </row>
    <row r="16" spans="1:24" x14ac:dyDescent="0.25">
      <c r="A16" s="418" t="s">
        <v>903</v>
      </c>
      <c r="B16" s="418" t="s">
        <v>904</v>
      </c>
      <c r="C16" s="232" t="s">
        <v>922</v>
      </c>
      <c r="F16" s="117">
        <v>1</v>
      </c>
      <c r="G16" s="440" t="s">
        <v>928</v>
      </c>
      <c r="I16" s="256">
        <v>47957.22038139285</v>
      </c>
      <c r="J16" s="264">
        <f t="shared" si="0"/>
        <v>10958.224857148267</v>
      </c>
      <c r="K16" s="256">
        <v>11424</v>
      </c>
      <c r="L16" s="264">
        <f t="shared" si="1"/>
        <v>22382.224857148267</v>
      </c>
      <c r="M16" s="264">
        <f t="shared" si="2"/>
        <v>70339.445238541113</v>
      </c>
      <c r="N16" s="445" t="s">
        <v>932</v>
      </c>
    </row>
    <row r="17" spans="1:14" x14ac:dyDescent="0.25">
      <c r="A17" s="419" t="s">
        <v>905</v>
      </c>
      <c r="B17" s="419" t="s">
        <v>906</v>
      </c>
      <c r="C17" s="429" t="s">
        <v>923</v>
      </c>
      <c r="F17" s="117">
        <v>1</v>
      </c>
      <c r="G17" s="440" t="s">
        <v>929</v>
      </c>
      <c r="I17" s="256">
        <v>45525.906499422046</v>
      </c>
      <c r="J17" s="264">
        <f t="shared" si="0"/>
        <v>10402.669635117938</v>
      </c>
      <c r="K17" s="256">
        <v>11424</v>
      </c>
      <c r="L17" s="264">
        <f t="shared" si="1"/>
        <v>21826.669635117938</v>
      </c>
      <c r="M17" s="264">
        <f t="shared" si="2"/>
        <v>67352.576134539981</v>
      </c>
      <c r="N17" s="445" t="s">
        <v>932</v>
      </c>
    </row>
    <row r="18" spans="1:14" x14ac:dyDescent="0.25">
      <c r="A18" s="419" t="s">
        <v>907</v>
      </c>
      <c r="B18" s="419" t="s">
        <v>908</v>
      </c>
      <c r="C18" s="429" t="s">
        <v>908</v>
      </c>
      <c r="F18" s="435">
        <v>1</v>
      </c>
      <c r="G18" s="440">
        <v>5</v>
      </c>
      <c r="I18" s="256">
        <v>44509.457264086101</v>
      </c>
      <c r="J18" s="264">
        <f t="shared" si="0"/>
        <v>10170.410984843675</v>
      </c>
      <c r="K18" s="256">
        <v>11424</v>
      </c>
      <c r="L18" s="264">
        <f t="shared" si="1"/>
        <v>21594.410984843675</v>
      </c>
      <c r="M18" s="264">
        <f t="shared" si="2"/>
        <v>66103.868248929779</v>
      </c>
      <c r="N18" s="445" t="s">
        <v>932</v>
      </c>
    </row>
    <row r="19" spans="1:14" x14ac:dyDescent="0.25">
      <c r="A19" s="420" t="s">
        <v>909</v>
      </c>
      <c r="B19" s="421" t="s">
        <v>910</v>
      </c>
      <c r="C19" s="430" t="s">
        <v>924</v>
      </c>
      <c r="F19" s="436">
        <v>1</v>
      </c>
      <c r="G19" s="441" t="s">
        <v>930</v>
      </c>
      <c r="I19" s="256">
        <v>52045.29673039796</v>
      </c>
      <c r="J19" s="264">
        <f t="shared" si="0"/>
        <v>11892.350302895935</v>
      </c>
      <c r="K19" s="256">
        <v>11424</v>
      </c>
      <c r="L19" s="264">
        <f t="shared" si="1"/>
        <v>23316.350302895935</v>
      </c>
      <c r="M19" s="264">
        <f t="shared" si="2"/>
        <v>75361.647033293892</v>
      </c>
      <c r="N19" s="445" t="s">
        <v>932</v>
      </c>
    </row>
    <row r="20" spans="1:14" x14ac:dyDescent="0.25">
      <c r="A20" s="422" t="s">
        <v>911</v>
      </c>
      <c r="B20" s="423" t="s">
        <v>912</v>
      </c>
      <c r="C20" s="431" t="s">
        <v>925</v>
      </c>
      <c r="F20" s="437">
        <v>0.75</v>
      </c>
      <c r="G20" s="442">
        <v>2</v>
      </c>
      <c r="I20" s="256">
        <v>31923.862772876593</v>
      </c>
      <c r="J20" s="264">
        <f t="shared" si="0"/>
        <v>7294.6026436023021</v>
      </c>
      <c r="K20" s="256">
        <v>11424</v>
      </c>
      <c r="L20" s="264">
        <f t="shared" si="1"/>
        <v>18718.602643602302</v>
      </c>
      <c r="M20" s="264">
        <f t="shared" si="2"/>
        <v>50642.465416478895</v>
      </c>
      <c r="N20" s="445" t="s">
        <v>932</v>
      </c>
    </row>
    <row r="21" spans="1:14" x14ac:dyDescent="0.25">
      <c r="A21" s="424" t="s">
        <v>913</v>
      </c>
      <c r="B21" s="425" t="s">
        <v>898</v>
      </c>
      <c r="C21" s="432" t="s">
        <v>926</v>
      </c>
      <c r="F21" s="438">
        <v>1</v>
      </c>
      <c r="G21" s="443">
        <v>1</v>
      </c>
      <c r="I21" s="256">
        <v>38364.969999999994</v>
      </c>
      <c r="J21" s="264">
        <f t="shared" si="0"/>
        <v>8766.3956449999987</v>
      </c>
      <c r="K21" s="256">
        <v>11424</v>
      </c>
      <c r="L21" s="264">
        <f t="shared" si="1"/>
        <v>20190.395644999997</v>
      </c>
      <c r="M21" s="264">
        <f t="shared" si="2"/>
        <v>58555.365644999991</v>
      </c>
      <c r="N21" s="445" t="s">
        <v>932</v>
      </c>
    </row>
    <row r="22" spans="1:14" x14ac:dyDescent="0.25">
      <c r="A22" s="426" t="s">
        <v>914</v>
      </c>
      <c r="B22" s="427" t="s">
        <v>915</v>
      </c>
      <c r="C22" s="433" t="s">
        <v>927</v>
      </c>
      <c r="F22" s="439">
        <v>1</v>
      </c>
      <c r="G22" s="444" t="s">
        <v>931</v>
      </c>
      <c r="I22" s="256">
        <v>64118.990304209598</v>
      </c>
      <c r="J22" s="264">
        <f t="shared" si="0"/>
        <v>14651.189284511893</v>
      </c>
      <c r="K22" s="256">
        <v>11424</v>
      </c>
      <c r="L22" s="264">
        <f t="shared" si="1"/>
        <v>26075.189284511893</v>
      </c>
      <c r="M22" s="264">
        <f t="shared" si="2"/>
        <v>90194.179588721483</v>
      </c>
      <c r="N22" s="445" t="s">
        <v>932</v>
      </c>
    </row>
    <row r="23" spans="1:14" x14ac:dyDescent="0.25">
      <c r="J23" s="264">
        <f t="shared" si="0"/>
        <v>0</v>
      </c>
      <c r="L23" s="264">
        <f t="shared" si="1"/>
        <v>0</v>
      </c>
      <c r="M23" s="264">
        <f t="shared" si="2"/>
        <v>0</v>
      </c>
    </row>
    <row r="24" spans="1:14" x14ac:dyDescent="0.25">
      <c r="J24" s="264">
        <f t="shared" si="0"/>
        <v>0</v>
      </c>
      <c r="L24" s="264">
        <f t="shared" si="1"/>
        <v>0</v>
      </c>
      <c r="M24" s="264">
        <f t="shared" si="2"/>
        <v>0</v>
      </c>
    </row>
    <row r="25" spans="1:14" x14ac:dyDescent="0.25">
      <c r="J25" s="264">
        <f t="shared" si="0"/>
        <v>0</v>
      </c>
      <c r="L25" s="264">
        <f t="shared" si="1"/>
        <v>0</v>
      </c>
      <c r="M25" s="264">
        <f t="shared" si="2"/>
        <v>0</v>
      </c>
    </row>
    <row r="26" spans="1:14" x14ac:dyDescent="0.25">
      <c r="J26" s="264">
        <f t="shared" si="0"/>
        <v>0</v>
      </c>
      <c r="L26" s="264">
        <f t="shared" si="1"/>
        <v>0</v>
      </c>
      <c r="M26" s="264">
        <f t="shared" si="2"/>
        <v>0</v>
      </c>
    </row>
    <row r="27" spans="1:14" x14ac:dyDescent="0.25">
      <c r="J27" s="264">
        <f t="shared" si="0"/>
        <v>0</v>
      </c>
      <c r="L27" s="264">
        <f t="shared" si="1"/>
        <v>0</v>
      </c>
      <c r="M27" s="264">
        <f t="shared" si="2"/>
        <v>0</v>
      </c>
    </row>
    <row r="28" spans="1:14" x14ac:dyDescent="0.25">
      <c r="J28" s="264">
        <f t="shared" si="0"/>
        <v>0</v>
      </c>
      <c r="L28" s="264">
        <f t="shared" si="1"/>
        <v>0</v>
      </c>
      <c r="M28" s="264">
        <f t="shared" si="2"/>
        <v>0</v>
      </c>
    </row>
    <row r="29" spans="1:14" x14ac:dyDescent="0.25">
      <c r="J29" s="264">
        <f t="shared" si="0"/>
        <v>0</v>
      </c>
      <c r="L29" s="264">
        <f t="shared" si="1"/>
        <v>0</v>
      </c>
      <c r="M29" s="264">
        <f t="shared" si="2"/>
        <v>0</v>
      </c>
    </row>
    <row r="30" spans="1:14" x14ac:dyDescent="0.25">
      <c r="J30" s="264">
        <f t="shared" si="0"/>
        <v>0</v>
      </c>
      <c r="L30" s="264">
        <f t="shared" si="1"/>
        <v>0</v>
      </c>
      <c r="M30" s="264">
        <f t="shared" si="2"/>
        <v>0</v>
      </c>
    </row>
    <row r="31" spans="1:14" x14ac:dyDescent="0.25">
      <c r="J31" s="264">
        <f t="shared" si="0"/>
        <v>0</v>
      </c>
      <c r="L31" s="264">
        <f t="shared" si="1"/>
        <v>0</v>
      </c>
      <c r="M31" s="264">
        <f t="shared" si="2"/>
        <v>0</v>
      </c>
    </row>
    <row r="32" spans="1:14" x14ac:dyDescent="0.25">
      <c r="J32" s="264">
        <f t="shared" si="0"/>
        <v>0</v>
      </c>
      <c r="L32" s="264">
        <f t="shared" si="1"/>
        <v>0</v>
      </c>
      <c r="M32" s="264">
        <f t="shared" si="2"/>
        <v>0</v>
      </c>
    </row>
    <row r="33" spans="10:13" x14ac:dyDescent="0.25">
      <c r="J33" s="264">
        <f t="shared" si="0"/>
        <v>0</v>
      </c>
      <c r="L33" s="264">
        <f t="shared" si="1"/>
        <v>0</v>
      </c>
      <c r="M33" s="264">
        <f t="shared" si="2"/>
        <v>0</v>
      </c>
    </row>
    <row r="34" spans="10:13" x14ac:dyDescent="0.25">
      <c r="J34" s="264">
        <f t="shared" si="0"/>
        <v>0</v>
      </c>
      <c r="L34" s="264">
        <f t="shared" si="1"/>
        <v>0</v>
      </c>
      <c r="M34" s="264">
        <f t="shared" si="2"/>
        <v>0</v>
      </c>
    </row>
    <row r="35" spans="10:13" x14ac:dyDescent="0.25">
      <c r="J35" s="264">
        <f t="shared" si="0"/>
        <v>0</v>
      </c>
      <c r="L35" s="264">
        <f t="shared" si="1"/>
        <v>0</v>
      </c>
      <c r="M35" s="264">
        <f t="shared" si="2"/>
        <v>0</v>
      </c>
    </row>
    <row r="36" spans="10:13" x14ac:dyDescent="0.25">
      <c r="J36" s="264">
        <f t="shared" si="0"/>
        <v>0</v>
      </c>
      <c r="L36" s="264">
        <f t="shared" si="1"/>
        <v>0</v>
      </c>
      <c r="M36" s="264">
        <f t="shared" si="2"/>
        <v>0</v>
      </c>
    </row>
    <row r="37" spans="10:13" x14ac:dyDescent="0.25">
      <c r="J37" s="264">
        <f t="shared" si="0"/>
        <v>0</v>
      </c>
      <c r="L37" s="264">
        <f t="shared" si="1"/>
        <v>0</v>
      </c>
      <c r="M37" s="264">
        <f t="shared" si="2"/>
        <v>0</v>
      </c>
    </row>
    <row r="38" spans="10:13" x14ac:dyDescent="0.25">
      <c r="J38" s="264">
        <f t="shared" si="0"/>
        <v>0</v>
      </c>
      <c r="L38" s="264">
        <f t="shared" si="1"/>
        <v>0</v>
      </c>
      <c r="M38" s="264">
        <f t="shared" si="2"/>
        <v>0</v>
      </c>
    </row>
    <row r="39" spans="10:13" x14ac:dyDescent="0.25">
      <c r="J39" s="264">
        <f t="shared" si="0"/>
        <v>0</v>
      </c>
      <c r="L39" s="264">
        <f t="shared" si="1"/>
        <v>0</v>
      </c>
      <c r="M39" s="264">
        <f t="shared" si="2"/>
        <v>0</v>
      </c>
    </row>
    <row r="40" spans="10:13" x14ac:dyDescent="0.25">
      <c r="J40" s="264">
        <f t="shared" si="0"/>
        <v>0</v>
      </c>
      <c r="L40" s="264">
        <f t="shared" si="1"/>
        <v>0</v>
      </c>
      <c r="M40" s="264">
        <f t="shared" si="2"/>
        <v>0</v>
      </c>
    </row>
    <row r="41" spans="10:13" x14ac:dyDescent="0.25">
      <c r="J41" s="264">
        <f t="shared" si="0"/>
        <v>0</v>
      </c>
      <c r="L41" s="264">
        <f t="shared" si="1"/>
        <v>0</v>
      </c>
      <c r="M41" s="264">
        <f t="shared" si="2"/>
        <v>0</v>
      </c>
    </row>
    <row r="42" spans="10:13" x14ac:dyDescent="0.25">
      <c r="J42" s="264">
        <f t="shared" si="0"/>
        <v>0</v>
      </c>
      <c r="L42" s="264">
        <f t="shared" si="1"/>
        <v>0</v>
      </c>
      <c r="M42" s="264">
        <f t="shared" si="2"/>
        <v>0</v>
      </c>
    </row>
    <row r="43" spans="10:13" x14ac:dyDescent="0.25">
      <c r="J43" s="264">
        <f t="shared" si="0"/>
        <v>0</v>
      </c>
      <c r="L43" s="264">
        <f t="shared" si="1"/>
        <v>0</v>
      </c>
      <c r="M43" s="264">
        <f t="shared" si="2"/>
        <v>0</v>
      </c>
    </row>
    <row r="44" spans="10:13" x14ac:dyDescent="0.25">
      <c r="J44" s="264">
        <f t="shared" si="0"/>
        <v>0</v>
      </c>
      <c r="L44" s="264">
        <f t="shared" si="1"/>
        <v>0</v>
      </c>
      <c r="M44" s="264">
        <f t="shared" si="2"/>
        <v>0</v>
      </c>
    </row>
    <row r="45" spans="10:13" x14ac:dyDescent="0.25">
      <c r="J45" s="264">
        <f t="shared" si="0"/>
        <v>0</v>
      </c>
      <c r="L45" s="264">
        <f t="shared" si="1"/>
        <v>0</v>
      </c>
      <c r="M45" s="264">
        <f t="shared" si="2"/>
        <v>0</v>
      </c>
    </row>
    <row r="46" spans="10:13" x14ac:dyDescent="0.25">
      <c r="J46" s="264">
        <f t="shared" si="0"/>
        <v>0</v>
      </c>
      <c r="L46" s="264">
        <f t="shared" si="1"/>
        <v>0</v>
      </c>
      <c r="M46" s="264">
        <f t="shared" si="2"/>
        <v>0</v>
      </c>
    </row>
    <row r="47" spans="10:13" x14ac:dyDescent="0.25">
      <c r="J47" s="264">
        <f t="shared" si="0"/>
        <v>0</v>
      </c>
      <c r="L47" s="264">
        <f t="shared" si="1"/>
        <v>0</v>
      </c>
      <c r="M47" s="264">
        <f t="shared" si="2"/>
        <v>0</v>
      </c>
    </row>
    <row r="48" spans="10:13" x14ac:dyDescent="0.25">
      <c r="J48" s="264">
        <f t="shared" si="0"/>
        <v>0</v>
      </c>
      <c r="L48" s="264">
        <f t="shared" si="1"/>
        <v>0</v>
      </c>
      <c r="M48" s="264">
        <f t="shared" si="2"/>
        <v>0</v>
      </c>
    </row>
    <row r="49" spans="10:13" x14ac:dyDescent="0.25">
      <c r="J49" s="264">
        <f t="shared" si="0"/>
        <v>0</v>
      </c>
      <c r="L49" s="264">
        <f t="shared" si="1"/>
        <v>0</v>
      </c>
      <c r="M49" s="264">
        <f t="shared" si="2"/>
        <v>0</v>
      </c>
    </row>
    <row r="50" spans="10:13" x14ac:dyDescent="0.25">
      <c r="J50" s="264">
        <f t="shared" si="0"/>
        <v>0</v>
      </c>
      <c r="L50" s="264">
        <f t="shared" si="1"/>
        <v>0</v>
      </c>
      <c r="M50" s="264">
        <f t="shared" si="2"/>
        <v>0</v>
      </c>
    </row>
    <row r="51" spans="10:13" x14ac:dyDescent="0.25">
      <c r="J51" s="264">
        <f t="shared" si="0"/>
        <v>0</v>
      </c>
      <c r="L51" s="264">
        <f t="shared" si="1"/>
        <v>0</v>
      </c>
      <c r="M51" s="264">
        <f t="shared" si="2"/>
        <v>0</v>
      </c>
    </row>
    <row r="52" spans="10:13" x14ac:dyDescent="0.25">
      <c r="J52" s="264">
        <f t="shared" si="0"/>
        <v>0</v>
      </c>
      <c r="L52" s="264">
        <f t="shared" si="1"/>
        <v>0</v>
      </c>
      <c r="M52" s="264">
        <f t="shared" si="2"/>
        <v>0</v>
      </c>
    </row>
    <row r="53" spans="10:13" x14ac:dyDescent="0.25">
      <c r="J53" s="264">
        <f t="shared" si="0"/>
        <v>0</v>
      </c>
      <c r="L53" s="264">
        <f t="shared" si="1"/>
        <v>0</v>
      </c>
      <c r="M53" s="264">
        <f t="shared" si="2"/>
        <v>0</v>
      </c>
    </row>
    <row r="54" spans="10:13" x14ac:dyDescent="0.25">
      <c r="J54" s="264">
        <f t="shared" si="0"/>
        <v>0</v>
      </c>
      <c r="L54" s="264">
        <f t="shared" si="1"/>
        <v>0</v>
      </c>
      <c r="M54" s="264">
        <f t="shared" si="2"/>
        <v>0</v>
      </c>
    </row>
    <row r="55" spans="10:13" x14ac:dyDescent="0.25">
      <c r="J55" s="264">
        <f t="shared" si="0"/>
        <v>0</v>
      </c>
      <c r="L55" s="264">
        <f t="shared" si="1"/>
        <v>0</v>
      </c>
      <c r="M55" s="264">
        <f t="shared" si="2"/>
        <v>0</v>
      </c>
    </row>
    <row r="56" spans="10:13" x14ac:dyDescent="0.25">
      <c r="J56" s="264">
        <f t="shared" si="0"/>
        <v>0</v>
      </c>
      <c r="L56" s="264">
        <f t="shared" si="1"/>
        <v>0</v>
      </c>
      <c r="M56" s="264">
        <f t="shared" si="2"/>
        <v>0</v>
      </c>
    </row>
    <row r="57" spans="10:13" x14ac:dyDescent="0.25">
      <c r="J57" s="264">
        <f t="shared" si="0"/>
        <v>0</v>
      </c>
      <c r="L57" s="264">
        <f t="shared" si="1"/>
        <v>0</v>
      </c>
      <c r="M57" s="264">
        <f t="shared" si="2"/>
        <v>0</v>
      </c>
    </row>
    <row r="58" spans="10:13" x14ac:dyDescent="0.25">
      <c r="J58" s="264">
        <f t="shared" si="0"/>
        <v>0</v>
      </c>
      <c r="L58" s="264">
        <f t="shared" si="1"/>
        <v>0</v>
      </c>
      <c r="M58" s="264">
        <f t="shared" si="2"/>
        <v>0</v>
      </c>
    </row>
    <row r="59" spans="10:13" x14ac:dyDescent="0.25">
      <c r="J59" s="264">
        <f t="shared" si="0"/>
        <v>0</v>
      </c>
      <c r="L59" s="264">
        <f t="shared" si="1"/>
        <v>0</v>
      </c>
      <c r="M59" s="264">
        <f t="shared" si="2"/>
        <v>0</v>
      </c>
    </row>
    <row r="60" spans="10:13" x14ac:dyDescent="0.25">
      <c r="J60" s="264">
        <f t="shared" si="0"/>
        <v>0</v>
      </c>
      <c r="L60" s="264">
        <f t="shared" si="1"/>
        <v>0</v>
      </c>
      <c r="M60" s="264">
        <f t="shared" si="2"/>
        <v>0</v>
      </c>
    </row>
    <row r="61" spans="10:13" x14ac:dyDescent="0.25">
      <c r="J61" s="264">
        <f t="shared" si="0"/>
        <v>0</v>
      </c>
      <c r="L61" s="264">
        <f t="shared" si="1"/>
        <v>0</v>
      </c>
      <c r="M61" s="264">
        <f t="shared" si="2"/>
        <v>0</v>
      </c>
    </row>
    <row r="62" spans="10:13" x14ac:dyDescent="0.25">
      <c r="J62" s="264">
        <f t="shared" si="0"/>
        <v>0</v>
      </c>
      <c r="L62" s="264">
        <f t="shared" si="1"/>
        <v>0</v>
      </c>
      <c r="M62" s="264">
        <f t="shared" si="2"/>
        <v>0</v>
      </c>
    </row>
    <row r="63" spans="10:13" x14ac:dyDescent="0.25">
      <c r="J63" s="264">
        <f t="shared" si="0"/>
        <v>0</v>
      </c>
      <c r="L63" s="264">
        <f t="shared" si="1"/>
        <v>0</v>
      </c>
      <c r="M63" s="264">
        <f t="shared" si="2"/>
        <v>0</v>
      </c>
    </row>
    <row r="64" spans="10:13" x14ac:dyDescent="0.25">
      <c r="J64" s="264">
        <f t="shared" si="0"/>
        <v>0</v>
      </c>
      <c r="L64" s="264">
        <f t="shared" si="1"/>
        <v>0</v>
      </c>
      <c r="M64" s="264">
        <f t="shared" si="2"/>
        <v>0</v>
      </c>
    </row>
    <row r="65" spans="6:13" x14ac:dyDescent="0.25">
      <c r="J65" s="264">
        <f t="shared" si="0"/>
        <v>0</v>
      </c>
      <c r="L65" s="264">
        <f t="shared" si="1"/>
        <v>0</v>
      </c>
      <c r="M65" s="264">
        <f t="shared" si="2"/>
        <v>0</v>
      </c>
    </row>
    <row r="66" spans="6:13" x14ac:dyDescent="0.25">
      <c r="J66" s="264">
        <f t="shared" si="0"/>
        <v>0</v>
      </c>
      <c r="L66" s="264">
        <f t="shared" si="1"/>
        <v>0</v>
      </c>
      <c r="M66" s="264">
        <f t="shared" si="2"/>
        <v>0</v>
      </c>
    </row>
    <row r="67" spans="6:13" x14ac:dyDescent="0.25">
      <c r="J67" s="264">
        <f t="shared" si="0"/>
        <v>0</v>
      </c>
      <c r="L67" s="264">
        <f t="shared" si="1"/>
        <v>0</v>
      </c>
      <c r="M67" s="264">
        <f t="shared" si="2"/>
        <v>0</v>
      </c>
    </row>
    <row r="68" spans="6:13" x14ac:dyDescent="0.25">
      <c r="J68" s="264">
        <f t="shared" si="0"/>
        <v>0</v>
      </c>
      <c r="L68" s="264">
        <f t="shared" si="1"/>
        <v>0</v>
      </c>
      <c r="M68" s="264">
        <f t="shared" si="2"/>
        <v>0</v>
      </c>
    </row>
    <row r="69" spans="6:13" x14ac:dyDescent="0.25">
      <c r="J69" s="264">
        <f t="shared" si="0"/>
        <v>0</v>
      </c>
      <c r="L69" s="264">
        <f t="shared" si="1"/>
        <v>0</v>
      </c>
      <c r="M69" s="264">
        <f t="shared" si="2"/>
        <v>0</v>
      </c>
    </row>
    <row r="70" spans="6:13" x14ac:dyDescent="0.25">
      <c r="J70" s="264">
        <f t="shared" si="0"/>
        <v>0</v>
      </c>
      <c r="L70" s="264">
        <f t="shared" si="1"/>
        <v>0</v>
      </c>
      <c r="M70" s="264">
        <f t="shared" si="2"/>
        <v>0</v>
      </c>
    </row>
    <row r="71" spans="6:13" x14ac:dyDescent="0.25">
      <c r="J71" s="264">
        <f t="shared" si="0"/>
        <v>0</v>
      </c>
      <c r="L71" s="264">
        <f t="shared" si="1"/>
        <v>0</v>
      </c>
      <c r="M71" s="264">
        <f t="shared" si="2"/>
        <v>0</v>
      </c>
    </row>
    <row r="72" spans="6:13" x14ac:dyDescent="0.25">
      <c r="J72" s="264">
        <f t="shared" si="0"/>
        <v>0</v>
      </c>
      <c r="L72" s="264">
        <f t="shared" si="1"/>
        <v>0</v>
      </c>
      <c r="M72" s="264">
        <f t="shared" si="2"/>
        <v>0</v>
      </c>
    </row>
    <row r="73" spans="6:13" x14ac:dyDescent="0.25">
      <c r="J73" s="264">
        <f t="shared" si="0"/>
        <v>0</v>
      </c>
      <c r="L73" s="264">
        <f t="shared" si="1"/>
        <v>0</v>
      </c>
      <c r="M73" s="264">
        <f t="shared" si="2"/>
        <v>0</v>
      </c>
    </row>
    <row r="74" spans="6:13" x14ac:dyDescent="0.25">
      <c r="J74" s="264">
        <f t="shared" ref="J74:J75" si="3">+I74*$J$6</f>
        <v>0</v>
      </c>
      <c r="L74" s="264">
        <f t="shared" ref="L74:L75" si="4">J74+K74</f>
        <v>0</v>
      </c>
      <c r="M74" s="264">
        <f t="shared" ref="M74:M75" si="5">+L74+I74</f>
        <v>0</v>
      </c>
    </row>
    <row r="75" spans="6:13" x14ac:dyDescent="0.25">
      <c r="J75" s="264">
        <f t="shared" si="3"/>
        <v>0</v>
      </c>
      <c r="L75" s="264">
        <f t="shared" si="4"/>
        <v>0</v>
      </c>
      <c r="M75" s="264">
        <f t="shared" si="5"/>
        <v>0</v>
      </c>
    </row>
    <row r="76" spans="6:13" x14ac:dyDescent="0.25">
      <c r="F76" s="292">
        <f>SUM(F46:F75)</f>
        <v>0</v>
      </c>
      <c r="G76"/>
      <c r="H76"/>
      <c r="I76" s="293">
        <f>SUM(I46:I75)</f>
        <v>0</v>
      </c>
      <c r="J76" s="293">
        <f>SUM(J46:J75)</f>
        <v>0</v>
      </c>
      <c r="K76" s="293">
        <f>SUM(K46:K75)</f>
        <v>0</v>
      </c>
      <c r="L76" s="293">
        <f>SUM(L46:L75)</f>
        <v>0</v>
      </c>
      <c r="M76" s="293">
        <f>SUM(M46:M75)</f>
        <v>0</v>
      </c>
    </row>
  </sheetData>
  <pageMargins left="0.56999999999999995" right="0.38" top="0.53" bottom="0.75" header="0.3" footer="0.3"/>
  <pageSetup scale="57" fitToHeight="0" orientation="landscape" horizontalDpi="1200" verticalDpi="1200" r:id="rId1"/>
  <headerFooter>
    <oddFooter>&amp;L&amp;D &amp;F&amp;R&amp;A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9BA0E-9BAE-46E3-9755-47EB67553A4B}">
  <sheetPr codeName="Sheet12">
    <pageSetUpPr fitToPage="1"/>
  </sheetPr>
  <dimension ref="A1:AX393"/>
  <sheetViews>
    <sheetView zoomScale="90" zoomScaleNormal="90" workbookViewId="0">
      <selection activeCell="R28" sqref="R28"/>
    </sheetView>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11.140625" bestFit="1"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F6" t="s">
        <v>147</v>
      </c>
      <c r="S6" s="461"/>
    </row>
    <row r="7" spans="1:50" x14ac:dyDescent="0.25">
      <c r="B7" s="7" t="s">
        <v>218</v>
      </c>
      <c r="S7" s="461"/>
    </row>
    <row r="8" spans="1:50" x14ac:dyDescent="0.25">
      <c r="B8" s="7"/>
      <c r="S8" s="461"/>
    </row>
    <row r="9" spans="1:50" ht="15.75" thickBot="1" x14ac:dyDescent="0.3">
      <c r="B9" s="7" t="s">
        <v>219</v>
      </c>
      <c r="S9" s="461"/>
    </row>
    <row r="10" spans="1:50" ht="60.75" thickBot="1" x14ac:dyDescent="0.3">
      <c r="B10" s="7"/>
      <c r="C10" s="91" t="s">
        <v>449</v>
      </c>
      <c r="D10" s="92"/>
      <c r="E10" s="92"/>
      <c r="F10" s="92"/>
      <c r="G10" s="92"/>
      <c r="H10" s="92"/>
      <c r="I10" s="92"/>
      <c r="J10" s="92"/>
      <c r="K10" s="92"/>
      <c r="L10" s="92"/>
      <c r="M10" s="92"/>
      <c r="N10" s="92"/>
      <c r="O10" s="92"/>
      <c r="P10" s="93"/>
      <c r="S10" s="461"/>
    </row>
    <row r="11" spans="1:50" ht="6" customHeight="1" thickBot="1" x14ac:dyDescent="0.3">
      <c r="B11" s="7"/>
      <c r="S11" s="461"/>
    </row>
    <row r="12" spans="1:50" ht="16.5" thickBot="1" x14ac:dyDescent="0.3">
      <c r="B12" s="7"/>
      <c r="S12" s="461"/>
      <c r="U12" s="459" t="s">
        <v>673</v>
      </c>
      <c r="V12" s="459"/>
      <c r="W12" s="459"/>
      <c r="X12" s="459"/>
      <c r="Y12" s="459"/>
      <c r="Z12" s="459"/>
      <c r="AA12" s="459"/>
      <c r="AC12" s="222" t="s">
        <v>211</v>
      </c>
      <c r="AD12" s="222" t="s">
        <v>211</v>
      </c>
      <c r="AE12" s="222" t="s">
        <v>676</v>
      </c>
      <c r="AR12" s="459" t="s">
        <v>673</v>
      </c>
      <c r="AS12" s="459"/>
      <c r="AT12" s="459"/>
      <c r="AU12" s="459"/>
      <c r="AV12" s="459"/>
      <c r="AW12" s="459"/>
      <c r="AX12" s="459"/>
    </row>
    <row r="13" spans="1:50" ht="16.5" thickBot="1" x14ac:dyDescent="0.3">
      <c r="B13" s="7"/>
      <c r="S13" s="461"/>
      <c r="U13" s="460" t="s">
        <v>823</v>
      </c>
      <c r="V13" s="460"/>
      <c r="W13" s="460"/>
      <c r="X13" s="460"/>
      <c r="Y13" s="460"/>
      <c r="Z13" s="460"/>
      <c r="AA13" s="460"/>
      <c r="AC13" s="222"/>
      <c r="AD13" s="222" t="s">
        <v>810</v>
      </c>
      <c r="AE13" s="222"/>
      <c r="AG13" s="274"/>
      <c r="AH13" s="274"/>
      <c r="AJ13" s="262"/>
      <c r="AK13" s="260"/>
      <c r="AL13" s="260"/>
      <c r="AM13" s="271" t="s">
        <v>827</v>
      </c>
      <c r="AN13" s="273">
        <f>+BudgetAssump!$K$23+BudgetAssump!K24</f>
        <v>0.22850000000000001</v>
      </c>
      <c r="AO13" s="256"/>
      <c r="AP13" s="264" t="s">
        <v>825</v>
      </c>
      <c r="AQ13" s="264"/>
      <c r="AR13" s="460" t="s">
        <v>823</v>
      </c>
      <c r="AS13" s="460"/>
      <c r="AT13" s="460"/>
      <c r="AU13" s="460"/>
      <c r="AV13" s="460"/>
      <c r="AW13" s="460"/>
      <c r="AX13" s="460"/>
    </row>
    <row r="14" spans="1:50" ht="15.75" thickBot="1" x14ac:dyDescent="0.3">
      <c r="B14" s="7"/>
      <c r="F14" s="28" t="str">
        <f>'GF Summary'!$F$6</f>
        <v>Actuals</v>
      </c>
      <c r="G14" s="29"/>
      <c r="H14" s="29" t="str">
        <f>'GF Summary'!$H$6</f>
        <v>Actuals</v>
      </c>
      <c r="I14" s="29"/>
      <c r="J14" s="30" t="str">
        <f>'GF Summary'!$J$6</f>
        <v>Actuals</v>
      </c>
      <c r="K14" s="5"/>
      <c r="L14" s="28" t="str">
        <f>'GF Summary'!$L$6</f>
        <v>Revised</v>
      </c>
      <c r="M14" s="29"/>
      <c r="N14" s="29"/>
      <c r="O14" s="29"/>
      <c r="P14" s="30" t="str">
        <f>'GF Summary'!$P$6</f>
        <v>Proposed</v>
      </c>
      <c r="Q14" s="5"/>
      <c r="S14" s="461"/>
      <c r="T14" t="s">
        <v>821</v>
      </c>
      <c r="U14" s="5" t="s">
        <v>819</v>
      </c>
      <c r="V14" s="5" t="s">
        <v>819</v>
      </c>
      <c r="W14" s="5" t="s">
        <v>819</v>
      </c>
      <c r="X14" s="5" t="s">
        <v>819</v>
      </c>
      <c r="Y14" s="5" t="s">
        <v>819</v>
      </c>
      <c r="Z14" s="5" t="s">
        <v>819</v>
      </c>
      <c r="AA14" s="5" t="s">
        <v>819</v>
      </c>
      <c r="AC14" s="5" t="s">
        <v>820</v>
      </c>
      <c r="AD14" s="5" t="s">
        <v>820</v>
      </c>
      <c r="AE14" s="5" t="s">
        <v>820</v>
      </c>
      <c r="AG14" s="169" t="s">
        <v>819</v>
      </c>
      <c r="AH14" s="169" t="s">
        <v>819</v>
      </c>
      <c r="AI14" s="169" t="s">
        <v>819</v>
      </c>
      <c r="AJ14" s="262" t="s">
        <v>820</v>
      </c>
      <c r="AK14" s="262" t="s">
        <v>820</v>
      </c>
      <c r="AL14" s="262" t="s">
        <v>820</v>
      </c>
      <c r="AM14" s="256" t="s">
        <v>820</v>
      </c>
      <c r="AN14" s="264" t="s">
        <v>820</v>
      </c>
      <c r="AO14" s="256" t="s">
        <v>820</v>
      </c>
      <c r="AP14" s="264" t="s">
        <v>820</v>
      </c>
      <c r="AQ14" s="264"/>
      <c r="AR14" s="256" t="s">
        <v>819</v>
      </c>
      <c r="AS14" s="256" t="s">
        <v>819</v>
      </c>
      <c r="AT14" s="256" t="s">
        <v>819</v>
      </c>
      <c r="AU14" s="256" t="s">
        <v>819</v>
      </c>
      <c r="AV14" s="256" t="s">
        <v>819</v>
      </c>
      <c r="AW14" s="256" t="s">
        <v>819</v>
      </c>
      <c r="AX14" s="169" t="s">
        <v>819</v>
      </c>
    </row>
    <row r="15" spans="1:50" ht="15.75" thickBot="1" x14ac:dyDescent="0.3">
      <c r="B15" s="7"/>
      <c r="F15" s="31" t="str">
        <f>'GF Summary'!$F$7</f>
        <v>FY 19-20</v>
      </c>
      <c r="G15" s="32"/>
      <c r="H15" s="33" t="str">
        <f>'GF Summary'!$H$7</f>
        <v>FY 20-21</v>
      </c>
      <c r="I15" s="33"/>
      <c r="J15" s="34" t="str">
        <f>'GF Summary'!$J$7</f>
        <v>FY 21-22</v>
      </c>
      <c r="K15" s="5"/>
      <c r="L15" s="31" t="str">
        <f>'GF Summary'!$L$7</f>
        <v>FY 22-23</v>
      </c>
      <c r="M15" s="33"/>
      <c r="N15" s="33" t="s">
        <v>81</v>
      </c>
      <c r="O15" s="33"/>
      <c r="P15" s="34" t="str">
        <f>'GF Summary'!$P$7</f>
        <v>FY 23-24</v>
      </c>
      <c r="Q15" s="5"/>
      <c r="S15" s="461"/>
      <c r="U15" s="218" t="s">
        <v>420</v>
      </c>
      <c r="V15" s="221" t="s">
        <v>415</v>
      </c>
      <c r="W15" s="219" t="s">
        <v>421</v>
      </c>
      <c r="X15" s="221" t="s">
        <v>674</v>
      </c>
      <c r="Y15" s="219" t="s">
        <v>675</v>
      </c>
      <c r="Z15" s="221" t="s">
        <v>424</v>
      </c>
      <c r="AA15" s="220" t="s">
        <v>425</v>
      </c>
      <c r="AB15" s="220" t="s">
        <v>809</v>
      </c>
      <c r="AC15" s="221" t="s">
        <v>430</v>
      </c>
      <c r="AD15" s="220" t="s">
        <v>811</v>
      </c>
      <c r="AE15" s="221" t="s">
        <v>430</v>
      </c>
      <c r="AG15" s="272" t="s">
        <v>414</v>
      </c>
      <c r="AH15" s="272" t="s">
        <v>426</v>
      </c>
      <c r="AI15" s="272" t="s">
        <v>824</v>
      </c>
      <c r="AJ15" s="263" t="s">
        <v>416</v>
      </c>
      <c r="AK15" s="261" t="s">
        <v>417</v>
      </c>
      <c r="AL15" s="261" t="s">
        <v>418</v>
      </c>
      <c r="AM15" s="259" t="s">
        <v>419</v>
      </c>
      <c r="AN15" s="265" t="s">
        <v>439</v>
      </c>
      <c r="AO15" s="259" t="s">
        <v>440</v>
      </c>
      <c r="AP15" s="265" t="s">
        <v>441</v>
      </c>
      <c r="AQ15" s="265" t="s">
        <v>826</v>
      </c>
      <c r="AR15" s="168" t="s">
        <v>420</v>
      </c>
      <c r="AS15" s="168" t="s">
        <v>415</v>
      </c>
      <c r="AT15" s="168" t="s">
        <v>421</v>
      </c>
      <c r="AU15" s="168" t="s">
        <v>422</v>
      </c>
      <c r="AV15" s="168" t="s">
        <v>423</v>
      </c>
      <c r="AW15" s="168" t="s">
        <v>424</v>
      </c>
      <c r="AX15" s="272" t="s">
        <v>425</v>
      </c>
    </row>
    <row r="16" spans="1:50" x14ac:dyDescent="0.25">
      <c r="B16" s="7" t="s">
        <v>147</v>
      </c>
      <c r="F16" s="24"/>
      <c r="G16" s="25"/>
      <c r="H16" s="25"/>
      <c r="I16" s="25"/>
      <c r="J16" s="26"/>
      <c r="K16" s="25"/>
      <c r="L16" s="24"/>
      <c r="M16" s="25"/>
      <c r="N16" s="25"/>
      <c r="O16" s="25"/>
      <c r="P16" s="26"/>
      <c r="S16" s="461"/>
      <c r="U16" s="169"/>
      <c r="V16" s="169"/>
      <c r="W16" s="169"/>
      <c r="X16" s="169"/>
      <c r="Y16" s="169"/>
      <c r="Z16" s="169"/>
      <c r="AA16" s="169"/>
      <c r="AB16" s="169"/>
      <c r="AC16" s="256"/>
      <c r="AD16" s="256"/>
      <c r="AE16" s="257"/>
      <c r="AJ16" s="262"/>
      <c r="AK16" s="260"/>
      <c r="AL16" s="260"/>
      <c r="AM16" s="256"/>
      <c r="AN16" s="264">
        <f>+AM16*AN13</f>
        <v>0</v>
      </c>
      <c r="AO16" s="256"/>
      <c r="AP16" s="264">
        <f>AN16+AO16</f>
        <v>0</v>
      </c>
      <c r="AQ16" s="264">
        <f>+AP16+AM16</f>
        <v>0</v>
      </c>
      <c r="AR16" s="169"/>
      <c r="AS16" s="169"/>
      <c r="AT16" s="169"/>
      <c r="AU16" s="169"/>
      <c r="AV16" s="169"/>
      <c r="AW16" s="169"/>
      <c r="AX16" s="169"/>
    </row>
    <row r="17" spans="2:50" x14ac:dyDescent="0.25">
      <c r="B17" s="246" t="s">
        <v>728</v>
      </c>
      <c r="C17" t="s">
        <v>148</v>
      </c>
      <c r="F17" s="316">
        <v>462517</v>
      </c>
      <c r="G17" s="27"/>
      <c r="H17" s="27">
        <v>527987</v>
      </c>
      <c r="I17" s="27"/>
      <c r="J17" s="317">
        <v>515104</v>
      </c>
      <c r="K17" s="27"/>
      <c r="L17" s="316">
        <v>537180</v>
      </c>
      <c r="M17" s="27"/>
      <c r="N17" s="27">
        <f t="shared" ref="N17:N26" si="0">P17-L17</f>
        <v>7015</v>
      </c>
      <c r="O17" s="27"/>
      <c r="P17" s="317">
        <v>544195</v>
      </c>
      <c r="S17" s="461"/>
      <c r="U17" s="169"/>
      <c r="V17" s="169"/>
      <c r="W17" s="169"/>
      <c r="X17" s="169"/>
      <c r="Y17" s="169"/>
      <c r="Z17" s="169"/>
      <c r="AA17" s="169"/>
      <c r="AB17" s="169"/>
      <c r="AC17" s="169"/>
      <c r="AD17" s="169"/>
      <c r="AE17" s="102"/>
      <c r="AJ17" s="262"/>
      <c r="AK17" s="260"/>
      <c r="AL17" s="260"/>
      <c r="AM17" s="256"/>
      <c r="AN17" s="264"/>
      <c r="AO17" s="256"/>
      <c r="AP17" s="264">
        <f t="shared" ref="AP17:AP39" si="1">AN17+AO17</f>
        <v>0</v>
      </c>
      <c r="AQ17" s="264">
        <f t="shared" ref="AQ17:AQ39" si="2">+AP17+AM17</f>
        <v>0</v>
      </c>
      <c r="AR17" s="169"/>
      <c r="AS17" s="169"/>
      <c r="AT17" s="169"/>
      <c r="AU17" s="169"/>
      <c r="AV17" s="169"/>
      <c r="AW17" s="169"/>
      <c r="AX17" s="169"/>
    </row>
    <row r="18" spans="2:50" x14ac:dyDescent="0.25">
      <c r="B18" s="246" t="s">
        <v>719</v>
      </c>
      <c r="C18" t="s">
        <v>226</v>
      </c>
      <c r="F18" s="316"/>
      <c r="G18" s="27"/>
      <c r="H18" s="27"/>
      <c r="I18" s="27"/>
      <c r="J18" s="317"/>
      <c r="K18" s="27"/>
      <c r="L18" s="316"/>
      <c r="M18" s="27"/>
      <c r="N18" s="27">
        <f t="shared" si="0"/>
        <v>0</v>
      </c>
      <c r="O18" s="27"/>
      <c r="P18" s="317"/>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246" t="s">
        <v>720</v>
      </c>
      <c r="C19" t="s">
        <v>149</v>
      </c>
      <c r="F19" s="316">
        <v>234218</v>
      </c>
      <c r="G19" s="27"/>
      <c r="H19" s="27">
        <v>243694</v>
      </c>
      <c r="I19" s="27"/>
      <c r="J19" s="317">
        <v>257315</v>
      </c>
      <c r="K19" s="27"/>
      <c r="L19" s="316">
        <v>259589</v>
      </c>
      <c r="M19" s="27"/>
      <c r="N19" s="27">
        <f t="shared" si="0"/>
        <v>6054</v>
      </c>
      <c r="O19" s="27"/>
      <c r="P19" s="317">
        <v>265643</v>
      </c>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246" t="s">
        <v>721</v>
      </c>
      <c r="C20" t="s">
        <v>150</v>
      </c>
      <c r="F20" s="316"/>
      <c r="G20" s="27"/>
      <c r="H20" s="27"/>
      <c r="I20" s="27"/>
      <c r="J20" s="317">
        <v>2299.42</v>
      </c>
      <c r="K20" s="27"/>
      <c r="L20" s="316"/>
      <c r="M20" s="27"/>
      <c r="N20" s="27">
        <f t="shared" si="0"/>
        <v>0</v>
      </c>
      <c r="O20" s="27"/>
      <c r="P20" s="317"/>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246" t="s">
        <v>722</v>
      </c>
      <c r="C21" t="s">
        <v>151</v>
      </c>
      <c r="F21" s="316">
        <v>3600</v>
      </c>
      <c r="G21" s="27"/>
      <c r="H21" s="27"/>
      <c r="I21" s="27"/>
      <c r="J21" s="317"/>
      <c r="K21" s="27"/>
      <c r="L21" s="316"/>
      <c r="M21" s="27"/>
      <c r="N21" s="27">
        <f t="shared" si="0"/>
        <v>0</v>
      </c>
      <c r="O21" s="27"/>
      <c r="P21" s="317"/>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723</v>
      </c>
      <c r="C22" t="s">
        <v>102</v>
      </c>
      <c r="F22" s="316">
        <v>47516.33</v>
      </c>
      <c r="G22" s="27"/>
      <c r="H22" s="27">
        <v>20564</v>
      </c>
      <c r="I22" s="27"/>
      <c r="J22" s="317">
        <v>65425.98</v>
      </c>
      <c r="K22" s="27"/>
      <c r="L22" s="316">
        <v>23697</v>
      </c>
      <c r="M22" s="27"/>
      <c r="N22" s="27">
        <f t="shared" si="0"/>
        <v>-3197</v>
      </c>
      <c r="O22" s="27"/>
      <c r="P22" s="317">
        <v>20500</v>
      </c>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724</v>
      </c>
      <c r="C23" t="s">
        <v>152</v>
      </c>
      <c r="F23" s="316">
        <v>61350</v>
      </c>
      <c r="G23" s="27"/>
      <c r="H23" s="27">
        <v>80389</v>
      </c>
      <c r="I23" s="27"/>
      <c r="J23" s="317">
        <v>55858</v>
      </c>
      <c r="K23" s="27"/>
      <c r="L23" s="316">
        <v>44559</v>
      </c>
      <c r="M23" s="27"/>
      <c r="N23" s="27">
        <f t="shared" si="0"/>
        <v>-6709</v>
      </c>
      <c r="O23" s="27"/>
      <c r="P23" s="317">
        <v>37850</v>
      </c>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725</v>
      </c>
      <c r="C24" t="s">
        <v>153</v>
      </c>
      <c r="F24" s="316"/>
      <c r="G24" s="27"/>
      <c r="H24" s="27"/>
      <c r="I24" s="27"/>
      <c r="J24" s="317"/>
      <c r="K24" s="27"/>
      <c r="L24" s="316"/>
      <c r="M24" s="27"/>
      <c r="N24" s="27">
        <f t="shared" si="0"/>
        <v>0</v>
      </c>
      <c r="O24" s="27"/>
      <c r="P24" s="317"/>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726</v>
      </c>
      <c r="C25" t="s">
        <v>943</v>
      </c>
      <c r="F25" s="316"/>
      <c r="G25" s="27"/>
      <c r="H25" s="27"/>
      <c r="I25" s="27"/>
      <c r="J25" s="317">
        <v>15290</v>
      </c>
      <c r="K25" s="27"/>
      <c r="L25" s="316"/>
      <c r="M25" s="27"/>
      <c r="N25" s="27">
        <f t="shared" si="0"/>
        <v>0</v>
      </c>
      <c r="O25" s="27"/>
      <c r="P25" s="317"/>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246" t="s">
        <v>727</v>
      </c>
      <c r="C26" t="s">
        <v>155</v>
      </c>
      <c r="F26" s="325"/>
      <c r="G26" s="27"/>
      <c r="H26" s="326"/>
      <c r="I26" s="27"/>
      <c r="J26" s="327"/>
      <c r="K26" s="27"/>
      <c r="L26" s="325"/>
      <c r="M26" s="27"/>
      <c r="N26" s="326">
        <f t="shared" si="0"/>
        <v>0</v>
      </c>
      <c r="O26" s="27"/>
      <c r="P26" s="327"/>
      <c r="S26" s="461"/>
      <c r="U26" s="169"/>
      <c r="V26" s="169"/>
      <c r="W26" s="169"/>
      <c r="X26" s="169"/>
      <c r="Y26" s="169"/>
      <c r="Z26" s="169"/>
      <c r="AA26" s="169"/>
      <c r="AB26" s="169"/>
      <c r="AC26" s="169"/>
      <c r="AD26" s="169"/>
      <c r="AE26" s="102"/>
      <c r="AJ26" s="262"/>
      <c r="AK26" s="260"/>
      <c r="AL26" s="260"/>
      <c r="AM26" s="256"/>
      <c r="AN26" s="264"/>
      <c r="AO26" s="256"/>
      <c r="AP26" s="264">
        <f t="shared" si="1"/>
        <v>0</v>
      </c>
      <c r="AQ26" s="264">
        <f t="shared" si="2"/>
        <v>0</v>
      </c>
      <c r="AR26" s="169"/>
      <c r="AS26" s="169"/>
      <c r="AT26" s="169"/>
      <c r="AU26" s="169"/>
      <c r="AV26" s="169"/>
      <c r="AW26" s="169"/>
      <c r="AX26" s="169"/>
    </row>
    <row r="27" spans="2:50" ht="15.75" thickBot="1" x14ac:dyDescent="0.3">
      <c r="B27" s="7" t="s">
        <v>156</v>
      </c>
      <c r="F27" s="332">
        <f>SUM(F16:F26)</f>
        <v>809201.33</v>
      </c>
      <c r="G27" s="333"/>
      <c r="H27" s="333">
        <f>SUM(H16:H26)</f>
        <v>872634</v>
      </c>
      <c r="I27" s="333"/>
      <c r="J27" s="334">
        <f>SUM(J16:J26)</f>
        <v>911292.4</v>
      </c>
      <c r="K27" s="27"/>
      <c r="L27" s="332">
        <f>SUM(L16:L26)</f>
        <v>865025</v>
      </c>
      <c r="M27" s="333"/>
      <c r="N27" s="333">
        <f>SUM(N16:N26)</f>
        <v>3163</v>
      </c>
      <c r="O27" s="333"/>
      <c r="P27" s="335">
        <f>SUM(P16:P26)</f>
        <v>868188</v>
      </c>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x14ac:dyDescent="0.25">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ht="15.75" thickBot="1" x14ac:dyDescent="0.3">
      <c r="F30" s="275"/>
      <c r="G30" s="275"/>
      <c r="H30" s="275"/>
      <c r="I30" s="275"/>
      <c r="J30" s="275"/>
      <c r="K30" s="275"/>
      <c r="L30" s="275"/>
      <c r="M30" s="275"/>
      <c r="N30" s="275"/>
      <c r="O30" s="275"/>
      <c r="P30" s="275"/>
      <c r="S30" s="461"/>
      <c r="AJ30" s="262"/>
      <c r="AK30" s="260"/>
      <c r="AL30" s="260"/>
      <c r="AM30" s="256"/>
      <c r="AN30" s="264"/>
      <c r="AO30" s="256"/>
      <c r="AP30" s="264">
        <f t="shared" si="1"/>
        <v>0</v>
      </c>
      <c r="AQ30" s="264">
        <f t="shared" si="2"/>
        <v>0</v>
      </c>
      <c r="AR30" s="169"/>
      <c r="AS30" s="169"/>
      <c r="AT30" s="169"/>
      <c r="AU30" s="169"/>
      <c r="AV30" s="169"/>
      <c r="AW30" s="169"/>
      <c r="AX30" s="169"/>
    </row>
    <row r="31" spans="2:50" x14ac:dyDescent="0.25">
      <c r="F31" s="276" t="str">
        <f>'GF Summary'!$F$6</f>
        <v>Actuals</v>
      </c>
      <c r="G31" s="277"/>
      <c r="H31" s="277" t="str">
        <f>'GF Summary'!$H$6</f>
        <v>Actuals</v>
      </c>
      <c r="I31" s="277"/>
      <c r="J31" s="278" t="str">
        <f>'GF Summary'!$J$6</f>
        <v>Actuals</v>
      </c>
      <c r="K31" s="275"/>
      <c r="L31" s="276" t="str">
        <f>'GF Summary'!$L$6</f>
        <v>Revised</v>
      </c>
      <c r="M31" s="277"/>
      <c r="N31" s="277"/>
      <c r="O31" s="277"/>
      <c r="P31" s="278" t="str">
        <f>'GF Summary'!$P$6</f>
        <v>Proposed</v>
      </c>
      <c r="S31" s="461"/>
      <c r="AJ31" s="262"/>
      <c r="AK31" s="260"/>
      <c r="AL31" s="260"/>
      <c r="AM31" s="256"/>
      <c r="AN31" s="264"/>
      <c r="AO31" s="256"/>
      <c r="AP31" s="264">
        <f t="shared" si="1"/>
        <v>0</v>
      </c>
      <c r="AQ31" s="264">
        <f t="shared" si="2"/>
        <v>0</v>
      </c>
      <c r="AR31" s="169"/>
      <c r="AS31" s="169"/>
      <c r="AT31" s="169"/>
      <c r="AU31" s="169"/>
      <c r="AV31" s="169"/>
      <c r="AW31" s="169"/>
      <c r="AX31" s="169"/>
    </row>
    <row r="32" spans="2:50" ht="15.75" thickBot="1" x14ac:dyDescent="0.3">
      <c r="B32" s="7" t="s">
        <v>220</v>
      </c>
      <c r="F32" s="279" t="str">
        <f>'GF Summary'!$F$7</f>
        <v>FY 19-20</v>
      </c>
      <c r="G32" s="280"/>
      <c r="H32" s="280" t="str">
        <f>'GF Summary'!$H$7</f>
        <v>FY 20-21</v>
      </c>
      <c r="I32" s="280"/>
      <c r="J32" s="281" t="str">
        <f>'GF Summary'!$J$7</f>
        <v>FY 21-22</v>
      </c>
      <c r="K32" s="275"/>
      <c r="L32" s="279" t="str">
        <f>'GF Summary'!$L$7</f>
        <v>FY 22-23</v>
      </c>
      <c r="M32" s="280"/>
      <c r="N32" s="280" t="s">
        <v>81</v>
      </c>
      <c r="O32" s="280"/>
      <c r="P32" s="281" t="str">
        <f>'GF Summary'!$P$7</f>
        <v>FY 23-24</v>
      </c>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729</v>
      </c>
      <c r="C33" t="s">
        <v>198</v>
      </c>
      <c r="F33" s="351"/>
      <c r="G33" s="352"/>
      <c r="H33" s="352"/>
      <c r="I33" s="352"/>
      <c r="J33" s="353"/>
      <c r="K33" s="275"/>
      <c r="L33" s="351"/>
      <c r="M33" s="352"/>
      <c r="N33" s="352">
        <f>P33-L33</f>
        <v>0</v>
      </c>
      <c r="O33" s="352"/>
      <c r="P33" s="353"/>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730</v>
      </c>
      <c r="C34" t="s">
        <v>221</v>
      </c>
      <c r="F34" s="354">
        <v>11</v>
      </c>
      <c r="G34" s="355"/>
      <c r="H34" s="355">
        <v>10</v>
      </c>
      <c r="I34" s="355"/>
      <c r="J34" s="356">
        <v>11.25</v>
      </c>
      <c r="K34" s="275"/>
      <c r="L34" s="354">
        <v>11.5</v>
      </c>
      <c r="M34" s="355"/>
      <c r="N34" s="355">
        <f>P34-L34</f>
        <v>-0.5</v>
      </c>
      <c r="O34" s="355"/>
      <c r="P34" s="356">
        <v>11</v>
      </c>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731</v>
      </c>
      <c r="C35" t="s">
        <v>222</v>
      </c>
      <c r="F35" s="354"/>
      <c r="G35" s="355"/>
      <c r="H35" s="355"/>
      <c r="I35" s="355"/>
      <c r="J35" s="356"/>
      <c r="K35" s="275"/>
      <c r="L35" s="354"/>
      <c r="M35" s="355"/>
      <c r="N35" s="355">
        <f t="shared" ref="N35:N38" si="3">P35-L35</f>
        <v>0</v>
      </c>
      <c r="O35" s="355"/>
      <c r="P35" s="356"/>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732</v>
      </c>
      <c r="C36" t="s">
        <v>223</v>
      </c>
      <c r="F36" s="354">
        <v>1</v>
      </c>
      <c r="G36" s="355"/>
      <c r="H36" s="355">
        <v>2.5</v>
      </c>
      <c r="I36" s="355"/>
      <c r="J36" s="356">
        <v>1.5</v>
      </c>
      <c r="K36" s="275"/>
      <c r="L36" s="354">
        <v>1</v>
      </c>
      <c r="M36" s="355"/>
      <c r="N36" s="355">
        <f t="shared" si="3"/>
        <v>0.5</v>
      </c>
      <c r="O36" s="355"/>
      <c r="P36" s="356">
        <v>1.5</v>
      </c>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733</v>
      </c>
      <c r="C37" t="s">
        <v>245</v>
      </c>
      <c r="F37" s="354"/>
      <c r="G37" s="355"/>
      <c r="H37" s="355"/>
      <c r="I37" s="355"/>
      <c r="J37" s="356"/>
      <c r="K37" s="275"/>
      <c r="L37" s="354"/>
      <c r="M37" s="355"/>
      <c r="N37" s="355">
        <f t="shared" si="3"/>
        <v>0</v>
      </c>
      <c r="O37" s="355"/>
      <c r="P37" s="356"/>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B38" s="246" t="s">
        <v>734</v>
      </c>
      <c r="C38" t="s">
        <v>224</v>
      </c>
      <c r="F38" s="357"/>
      <c r="G38" s="355"/>
      <c r="H38" s="358"/>
      <c r="I38" s="355"/>
      <c r="J38" s="359"/>
      <c r="K38" s="275"/>
      <c r="L38" s="357"/>
      <c r="M38" s="355"/>
      <c r="N38" s="358">
        <f t="shared" si="3"/>
        <v>0</v>
      </c>
      <c r="O38" s="355"/>
      <c r="P38" s="359"/>
      <c r="S38" s="461"/>
      <c r="AJ38" s="262"/>
      <c r="AK38" s="260"/>
      <c r="AL38" s="260"/>
      <c r="AM38" s="256"/>
      <c r="AN38" s="264"/>
      <c r="AO38" s="256"/>
      <c r="AP38" s="264">
        <f t="shared" si="1"/>
        <v>0</v>
      </c>
      <c r="AQ38" s="264">
        <f t="shared" si="2"/>
        <v>0</v>
      </c>
      <c r="AR38" s="169"/>
      <c r="AS38" s="169"/>
      <c r="AT38" s="169"/>
      <c r="AU38" s="169"/>
      <c r="AV38" s="169"/>
      <c r="AW38" s="169"/>
      <c r="AX38" s="169"/>
    </row>
    <row r="39" spans="2:50" x14ac:dyDescent="0.25">
      <c r="D39" t="s">
        <v>225</v>
      </c>
      <c r="F39" s="354">
        <f>SUM(F33:F38)</f>
        <v>12</v>
      </c>
      <c r="G39" s="355"/>
      <c r="H39" s="355">
        <f>SUM(H33:H38)</f>
        <v>12.5</v>
      </c>
      <c r="I39" s="355"/>
      <c r="J39" s="360">
        <f>SUM(J33:J38)</f>
        <v>12.75</v>
      </c>
      <c r="K39" s="275"/>
      <c r="L39" s="354">
        <f>SUM(L33:L38)</f>
        <v>12.5</v>
      </c>
      <c r="M39" s="355"/>
      <c r="N39" s="355">
        <f>SUM(N33:N38)</f>
        <v>0</v>
      </c>
      <c r="O39" s="355"/>
      <c r="P39" s="360">
        <f>SUM(P33:P38)</f>
        <v>12.5</v>
      </c>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thickBot="1" x14ac:dyDescent="0.3">
      <c r="F40" s="6"/>
      <c r="G40" s="15"/>
      <c r="H40" s="15"/>
      <c r="I40" s="15"/>
      <c r="J40" s="16"/>
      <c r="L40" s="6"/>
      <c r="M40" s="15"/>
      <c r="N40" s="15"/>
      <c r="O40" s="15"/>
      <c r="P40" s="16"/>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x14ac:dyDescent="0.25">
      <c r="S41" s="461"/>
      <c r="AJ41" s="262"/>
      <c r="AK41" s="260"/>
      <c r="AL41" s="260"/>
      <c r="AM41" s="256"/>
      <c r="AS41" s="169"/>
      <c r="AT41" s="169"/>
      <c r="AU41" s="169"/>
      <c r="AV41" s="169"/>
      <c r="AW41" s="169"/>
      <c r="AX41" s="169"/>
    </row>
    <row r="42" spans="2:50" ht="14.45" customHeight="1"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S47" s="461"/>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row r="393" spans="36:50" x14ac:dyDescent="0.25">
      <c r="AJ393" s="262"/>
      <c r="AK393" s="260"/>
      <c r="AL393" s="260"/>
      <c r="AM393" s="256"/>
      <c r="AS393" s="169"/>
      <c r="AT393" s="169"/>
      <c r="AU393" s="169"/>
      <c r="AV393" s="169"/>
      <c r="AW393" s="169"/>
      <c r="AX393" s="169"/>
    </row>
  </sheetData>
  <mergeCells count="5">
    <mergeCell ref="AR12:AX12"/>
    <mergeCell ref="AR13:AX13"/>
    <mergeCell ref="S1:S47"/>
    <mergeCell ref="U12:AA12"/>
    <mergeCell ref="U13:AA13"/>
  </mergeCells>
  <pageMargins left="0.27" right="0.25" top="0.43" bottom="0.4" header="0.3" footer="0.17"/>
  <pageSetup scale="85" orientation="portrait" r:id="rId1"/>
  <headerFooter>
    <oddFooter>&amp;L&amp;D &amp;F&amp;C4
&amp;R&amp;A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DDF96-0741-4878-BD18-659926F659CE}">
  <sheetPr codeName="Sheet13">
    <pageSetUpPr fitToPage="1"/>
  </sheetPr>
  <dimension ref="A1:AX393"/>
  <sheetViews>
    <sheetView topLeftCell="A7" zoomScale="90" zoomScaleNormal="90" workbookViewId="0">
      <selection activeCell="P24" sqref="P24"/>
    </sheetView>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11.140625" bestFit="1"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F6" t="s">
        <v>227</v>
      </c>
      <c r="S6" s="461"/>
    </row>
    <row r="7" spans="1:50" x14ac:dyDescent="0.25">
      <c r="B7" s="7" t="s">
        <v>218</v>
      </c>
      <c r="S7" s="461"/>
    </row>
    <row r="8" spans="1:50" x14ac:dyDescent="0.25">
      <c r="B8" s="7"/>
      <c r="S8" s="461"/>
    </row>
    <row r="9" spans="1:50" ht="15.75" thickBot="1" x14ac:dyDescent="0.3">
      <c r="B9" s="7" t="s">
        <v>219</v>
      </c>
      <c r="S9" s="461"/>
    </row>
    <row r="10" spans="1:50" ht="60.75" thickBot="1" x14ac:dyDescent="0.3">
      <c r="B10" s="7"/>
      <c r="C10" s="91" t="s">
        <v>228</v>
      </c>
      <c r="D10" s="92"/>
      <c r="E10" s="92"/>
      <c r="F10" s="92"/>
      <c r="G10" s="92"/>
      <c r="H10" s="92"/>
      <c r="I10" s="92"/>
      <c r="J10" s="92"/>
      <c r="K10" s="92"/>
      <c r="L10" s="92"/>
      <c r="M10" s="92"/>
      <c r="N10" s="92"/>
      <c r="O10" s="92"/>
      <c r="P10" s="93"/>
      <c r="S10" s="461"/>
    </row>
    <row r="11" spans="1:50" ht="6" customHeight="1" thickBot="1" x14ac:dyDescent="0.3">
      <c r="B11" s="7"/>
      <c r="S11" s="461"/>
    </row>
    <row r="12" spans="1:50" ht="16.5" thickBot="1" x14ac:dyDescent="0.3">
      <c r="B12" s="7"/>
      <c r="S12" s="461"/>
      <c r="U12" s="459" t="s">
        <v>673</v>
      </c>
      <c r="V12" s="459"/>
      <c r="W12" s="459"/>
      <c r="X12" s="459"/>
      <c r="Y12" s="459"/>
      <c r="Z12" s="459"/>
      <c r="AA12" s="459"/>
      <c r="AC12" s="222" t="s">
        <v>211</v>
      </c>
      <c r="AD12" s="222" t="s">
        <v>211</v>
      </c>
      <c r="AE12" s="222" t="s">
        <v>676</v>
      </c>
      <c r="AR12" s="459" t="s">
        <v>673</v>
      </c>
      <c r="AS12" s="459"/>
      <c r="AT12" s="459"/>
      <c r="AU12" s="459"/>
      <c r="AV12" s="459"/>
      <c r="AW12" s="459"/>
      <c r="AX12" s="459"/>
    </row>
    <row r="13" spans="1:50" ht="16.5" thickBot="1" x14ac:dyDescent="0.3">
      <c r="B13" s="7"/>
      <c r="S13" s="461"/>
      <c r="U13" s="460" t="s">
        <v>823</v>
      </c>
      <c r="V13" s="460"/>
      <c r="W13" s="460"/>
      <c r="X13" s="460"/>
      <c r="Y13" s="460"/>
      <c r="Z13" s="460"/>
      <c r="AA13" s="460"/>
      <c r="AC13" s="222"/>
      <c r="AD13" s="222" t="s">
        <v>810</v>
      </c>
      <c r="AE13" s="222"/>
      <c r="AG13" s="274"/>
      <c r="AH13" s="274"/>
      <c r="AJ13" s="262"/>
      <c r="AK13" s="260"/>
      <c r="AL13" s="260"/>
      <c r="AM13" s="271" t="s">
        <v>827</v>
      </c>
      <c r="AN13" s="273">
        <f>+BudgetAssump!$K$23+BudgetAssump!K24</f>
        <v>0.22850000000000001</v>
      </c>
      <c r="AO13" s="256"/>
      <c r="AP13" s="264" t="s">
        <v>825</v>
      </c>
      <c r="AQ13" s="264"/>
      <c r="AR13" s="460" t="s">
        <v>823</v>
      </c>
      <c r="AS13" s="460"/>
      <c r="AT13" s="460"/>
      <c r="AU13" s="460"/>
      <c r="AV13" s="460"/>
      <c r="AW13" s="460"/>
      <c r="AX13" s="460"/>
    </row>
    <row r="14" spans="1:50" ht="15.75" thickBot="1" x14ac:dyDescent="0.3">
      <c r="B14" s="7"/>
      <c r="F14" s="28" t="str">
        <f>'GF Summary'!$F$6</f>
        <v>Actuals</v>
      </c>
      <c r="G14" s="29"/>
      <c r="H14" s="29" t="str">
        <f>'GF Summary'!$H$6</f>
        <v>Actuals</v>
      </c>
      <c r="I14" s="29"/>
      <c r="J14" s="30" t="str">
        <f>'GF Summary'!$J$6</f>
        <v>Actuals</v>
      </c>
      <c r="K14" s="5"/>
      <c r="L14" s="28" t="str">
        <f>'GF Summary'!$L$6</f>
        <v>Revised</v>
      </c>
      <c r="M14" s="29"/>
      <c r="N14" s="29"/>
      <c r="O14" s="29"/>
      <c r="P14" s="30" t="str">
        <f>'GF Summary'!$P$6</f>
        <v>Proposed</v>
      </c>
      <c r="Q14" s="5"/>
      <c r="S14" s="461"/>
      <c r="T14" t="s">
        <v>821</v>
      </c>
      <c r="U14" s="5" t="s">
        <v>819</v>
      </c>
      <c r="V14" s="5" t="s">
        <v>819</v>
      </c>
      <c r="W14" s="5" t="s">
        <v>819</v>
      </c>
      <c r="X14" s="5" t="s">
        <v>819</v>
      </c>
      <c r="Y14" s="5" t="s">
        <v>819</v>
      </c>
      <c r="Z14" s="5" t="s">
        <v>819</v>
      </c>
      <c r="AA14" s="5" t="s">
        <v>819</v>
      </c>
      <c r="AC14" s="5" t="s">
        <v>820</v>
      </c>
      <c r="AD14" s="5" t="s">
        <v>820</v>
      </c>
      <c r="AE14" s="5" t="s">
        <v>820</v>
      </c>
      <c r="AG14" s="169" t="s">
        <v>819</v>
      </c>
      <c r="AH14" s="169" t="s">
        <v>819</v>
      </c>
      <c r="AI14" s="169" t="s">
        <v>819</v>
      </c>
      <c r="AJ14" s="262" t="s">
        <v>820</v>
      </c>
      <c r="AK14" s="262" t="s">
        <v>820</v>
      </c>
      <c r="AL14" s="262" t="s">
        <v>820</v>
      </c>
      <c r="AM14" s="256" t="s">
        <v>820</v>
      </c>
      <c r="AN14" s="264" t="s">
        <v>820</v>
      </c>
      <c r="AO14" s="256" t="s">
        <v>820</v>
      </c>
      <c r="AP14" s="264" t="s">
        <v>820</v>
      </c>
      <c r="AQ14" s="264"/>
      <c r="AR14" s="256" t="s">
        <v>819</v>
      </c>
      <c r="AS14" s="256" t="s">
        <v>819</v>
      </c>
      <c r="AT14" s="256" t="s">
        <v>819</v>
      </c>
      <c r="AU14" s="256" t="s">
        <v>819</v>
      </c>
      <c r="AV14" s="256" t="s">
        <v>819</v>
      </c>
      <c r="AW14" s="256" t="s">
        <v>819</v>
      </c>
      <c r="AX14" s="169" t="s">
        <v>819</v>
      </c>
    </row>
    <row r="15" spans="1:50" ht="15.75" thickBot="1" x14ac:dyDescent="0.3">
      <c r="B15" s="7"/>
      <c r="F15" s="31" t="str">
        <f>'GF Summary'!$F$7</f>
        <v>FY 19-20</v>
      </c>
      <c r="G15" s="32"/>
      <c r="H15" s="33" t="str">
        <f>'GF Summary'!$H$7</f>
        <v>FY 20-21</v>
      </c>
      <c r="I15" s="33"/>
      <c r="J15" s="34" t="str">
        <f>'GF Summary'!$J$7</f>
        <v>FY 21-22</v>
      </c>
      <c r="K15" s="5"/>
      <c r="L15" s="31" t="str">
        <f>'GF Summary'!$L$7</f>
        <v>FY 22-23</v>
      </c>
      <c r="M15" s="33"/>
      <c r="N15" s="33" t="s">
        <v>81</v>
      </c>
      <c r="O15" s="33"/>
      <c r="P15" s="34" t="str">
        <f>'GF Summary'!$P$7</f>
        <v>FY 23-24</v>
      </c>
      <c r="Q15" s="5"/>
      <c r="S15" s="461"/>
      <c r="U15" s="218" t="s">
        <v>420</v>
      </c>
      <c r="V15" s="221" t="s">
        <v>415</v>
      </c>
      <c r="W15" s="219" t="s">
        <v>421</v>
      </c>
      <c r="X15" s="221" t="s">
        <v>674</v>
      </c>
      <c r="Y15" s="219" t="s">
        <v>675</v>
      </c>
      <c r="Z15" s="221" t="s">
        <v>424</v>
      </c>
      <c r="AA15" s="220" t="s">
        <v>425</v>
      </c>
      <c r="AB15" s="220" t="s">
        <v>809</v>
      </c>
      <c r="AC15" s="221" t="s">
        <v>430</v>
      </c>
      <c r="AD15" s="220" t="s">
        <v>811</v>
      </c>
      <c r="AE15" s="221" t="s">
        <v>430</v>
      </c>
      <c r="AG15" s="272" t="s">
        <v>414</v>
      </c>
      <c r="AH15" s="272" t="s">
        <v>426</v>
      </c>
      <c r="AI15" s="272" t="s">
        <v>824</v>
      </c>
      <c r="AJ15" s="263" t="s">
        <v>416</v>
      </c>
      <c r="AK15" s="261" t="s">
        <v>417</v>
      </c>
      <c r="AL15" s="261" t="s">
        <v>418</v>
      </c>
      <c r="AM15" s="259" t="s">
        <v>419</v>
      </c>
      <c r="AN15" s="265" t="s">
        <v>439</v>
      </c>
      <c r="AO15" s="259" t="s">
        <v>440</v>
      </c>
      <c r="AP15" s="265" t="s">
        <v>441</v>
      </c>
      <c r="AQ15" s="265" t="s">
        <v>826</v>
      </c>
      <c r="AR15" s="168" t="s">
        <v>420</v>
      </c>
      <c r="AS15" s="168" t="s">
        <v>415</v>
      </c>
      <c r="AT15" s="168" t="s">
        <v>421</v>
      </c>
      <c r="AU15" s="168" t="s">
        <v>422</v>
      </c>
      <c r="AV15" s="168" t="s">
        <v>423</v>
      </c>
      <c r="AW15" s="168" t="s">
        <v>424</v>
      </c>
      <c r="AX15" s="272" t="s">
        <v>425</v>
      </c>
    </row>
    <row r="16" spans="1:50" x14ac:dyDescent="0.25">
      <c r="B16" s="7" t="s">
        <v>157</v>
      </c>
      <c r="F16" s="24"/>
      <c r="G16" s="25"/>
      <c r="H16" s="25"/>
      <c r="I16" s="25"/>
      <c r="J16" s="26"/>
      <c r="K16" s="25"/>
      <c r="L16" s="24"/>
      <c r="M16" s="25"/>
      <c r="N16" s="25"/>
      <c r="O16" s="25"/>
      <c r="P16" s="26"/>
      <c r="S16" s="461"/>
      <c r="U16" s="169"/>
      <c r="V16" s="169"/>
      <c r="W16" s="169"/>
      <c r="X16" s="169"/>
      <c r="Y16" s="169"/>
      <c r="Z16" s="169"/>
      <c r="AA16" s="169"/>
      <c r="AB16" s="169"/>
      <c r="AC16" s="256"/>
      <c r="AD16" s="256"/>
      <c r="AE16" s="257"/>
      <c r="AJ16" s="262"/>
      <c r="AK16" s="260"/>
      <c r="AL16" s="260"/>
      <c r="AM16" s="256"/>
      <c r="AN16" s="264">
        <f>+AM16*AN13</f>
        <v>0</v>
      </c>
      <c r="AO16" s="256"/>
      <c r="AP16" s="264">
        <f>AN16+AO16</f>
        <v>0</v>
      </c>
      <c r="AQ16" s="264">
        <f>+AP16+AM16</f>
        <v>0</v>
      </c>
      <c r="AR16" s="169"/>
      <c r="AS16" s="169"/>
      <c r="AT16" s="169"/>
      <c r="AU16" s="169"/>
      <c r="AV16" s="169"/>
      <c r="AW16" s="169"/>
      <c r="AX16" s="169"/>
    </row>
    <row r="17" spans="2:50" x14ac:dyDescent="0.25">
      <c r="B17" s="246" t="s">
        <v>728</v>
      </c>
      <c r="C17" t="s">
        <v>148</v>
      </c>
      <c r="F17" s="316">
        <v>125142.56</v>
      </c>
      <c r="G17" s="27"/>
      <c r="H17" s="27">
        <v>83520.77</v>
      </c>
      <c r="I17" s="27"/>
      <c r="J17" s="317">
        <v>51730.73</v>
      </c>
      <c r="K17" s="27"/>
      <c r="L17" s="316">
        <v>76836</v>
      </c>
      <c r="M17" s="27"/>
      <c r="N17" s="27">
        <f t="shared" ref="N17:N26" si="0">P17-L17</f>
        <v>7330</v>
      </c>
      <c r="O17" s="27"/>
      <c r="P17" s="317">
        <v>84166</v>
      </c>
      <c r="S17" s="461"/>
      <c r="U17" s="169"/>
      <c r="V17" s="169"/>
      <c r="W17" s="169"/>
      <c r="X17" s="169"/>
      <c r="Y17" s="169"/>
      <c r="Z17" s="169"/>
      <c r="AA17" s="169"/>
      <c r="AB17" s="169"/>
      <c r="AC17" s="169"/>
      <c r="AD17" s="169"/>
      <c r="AE17" s="102"/>
      <c r="AJ17" s="262"/>
      <c r="AK17" s="260"/>
      <c r="AL17" s="260"/>
      <c r="AM17" s="256"/>
      <c r="AN17" s="264"/>
      <c r="AO17" s="256"/>
      <c r="AP17" s="264">
        <f t="shared" ref="AP17:AP39" si="1">AN17+AO17</f>
        <v>0</v>
      </c>
      <c r="AQ17" s="264">
        <f t="shared" ref="AQ17:AQ39" si="2">+AP17+AM17</f>
        <v>0</v>
      </c>
      <c r="AR17" s="169"/>
      <c r="AS17" s="169"/>
      <c r="AT17" s="169"/>
      <c r="AU17" s="169"/>
      <c r="AV17" s="169"/>
      <c r="AW17" s="169"/>
      <c r="AX17" s="169"/>
    </row>
    <row r="18" spans="2:50" x14ac:dyDescent="0.25">
      <c r="B18" s="246" t="s">
        <v>719</v>
      </c>
      <c r="C18" t="s">
        <v>226</v>
      </c>
      <c r="F18" s="316"/>
      <c r="G18" s="27"/>
      <c r="H18" s="27"/>
      <c r="I18" s="27"/>
      <c r="J18" s="317"/>
      <c r="K18" s="27"/>
      <c r="L18" s="316"/>
      <c r="M18" s="27"/>
      <c r="N18" s="27">
        <f t="shared" si="0"/>
        <v>0</v>
      </c>
      <c r="O18" s="27"/>
      <c r="P18" s="317"/>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246" t="s">
        <v>720</v>
      </c>
      <c r="C19" t="s">
        <v>149</v>
      </c>
      <c r="F19" s="316">
        <v>59805.83</v>
      </c>
      <c r="G19" s="27"/>
      <c r="H19" s="361">
        <v>45335.839999999997</v>
      </c>
      <c r="I19" s="27"/>
      <c r="J19" s="317">
        <v>31724.83</v>
      </c>
      <c r="K19" s="27"/>
      <c r="L19" s="316">
        <v>30573</v>
      </c>
      <c r="M19" s="27"/>
      <c r="N19" s="27">
        <f t="shared" si="0"/>
        <v>-7025</v>
      </c>
      <c r="O19" s="27"/>
      <c r="P19" s="317">
        <v>23548</v>
      </c>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246" t="s">
        <v>721</v>
      </c>
      <c r="C20" t="s">
        <v>150</v>
      </c>
      <c r="F20" s="316">
        <v>6699.8</v>
      </c>
      <c r="G20" s="27"/>
      <c r="H20" s="27">
        <v>5088.6400000000003</v>
      </c>
      <c r="I20" s="27"/>
      <c r="J20" s="317">
        <v>3259.12</v>
      </c>
      <c r="K20" s="27"/>
      <c r="L20" s="316">
        <v>3500</v>
      </c>
      <c r="M20" s="27"/>
      <c r="N20" s="27">
        <f t="shared" si="0"/>
        <v>250</v>
      </c>
      <c r="O20" s="27"/>
      <c r="P20" s="317">
        <v>3750</v>
      </c>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246" t="s">
        <v>722</v>
      </c>
      <c r="C21" t="s">
        <v>151</v>
      </c>
      <c r="F21" s="316"/>
      <c r="G21" s="27"/>
      <c r="H21" s="27"/>
      <c r="I21" s="27"/>
      <c r="J21" s="317"/>
      <c r="K21" s="27"/>
      <c r="L21" s="316"/>
      <c r="M21" s="27"/>
      <c r="N21" s="27">
        <f t="shared" si="0"/>
        <v>0</v>
      </c>
      <c r="O21" s="27"/>
      <c r="P21" s="317"/>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723</v>
      </c>
      <c r="C22" t="s">
        <v>102</v>
      </c>
      <c r="F22" s="316">
        <v>997.66</v>
      </c>
      <c r="G22" s="27"/>
      <c r="H22" s="27">
        <v>60</v>
      </c>
      <c r="I22" s="27"/>
      <c r="J22" s="317"/>
      <c r="K22" s="27"/>
      <c r="L22" s="316">
        <v>250</v>
      </c>
      <c r="M22" s="27"/>
      <c r="N22" s="27">
        <f t="shared" si="0"/>
        <v>4686</v>
      </c>
      <c r="O22" s="27"/>
      <c r="P22" s="317">
        <v>4936</v>
      </c>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724</v>
      </c>
      <c r="C23" t="s">
        <v>152</v>
      </c>
      <c r="F23" s="316">
        <v>1076.19</v>
      </c>
      <c r="G23" s="27"/>
      <c r="H23" s="27">
        <v>2069.3000000000002</v>
      </c>
      <c r="I23" s="27"/>
      <c r="J23" s="317">
        <v>104.18</v>
      </c>
      <c r="K23" s="27"/>
      <c r="L23" s="316">
        <v>1151</v>
      </c>
      <c r="M23" s="27"/>
      <c r="N23" s="27">
        <f t="shared" si="0"/>
        <v>349</v>
      </c>
      <c r="O23" s="27"/>
      <c r="P23" s="317">
        <v>1500</v>
      </c>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725</v>
      </c>
      <c r="C24" t="s">
        <v>153</v>
      </c>
      <c r="F24" s="316"/>
      <c r="G24" s="27"/>
      <c r="H24" s="27"/>
      <c r="I24" s="27"/>
      <c r="J24" s="317"/>
      <c r="K24" s="27"/>
      <c r="L24" s="316"/>
      <c r="M24" s="27"/>
      <c r="N24" s="27">
        <f t="shared" si="0"/>
        <v>0</v>
      </c>
      <c r="O24" s="27"/>
      <c r="P24" s="317"/>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726</v>
      </c>
      <c r="C25" t="s">
        <v>154</v>
      </c>
      <c r="F25" s="316"/>
      <c r="G25" s="27"/>
      <c r="H25" s="27"/>
      <c r="I25" s="27"/>
      <c r="J25" s="317"/>
      <c r="K25" s="27"/>
      <c r="L25" s="316"/>
      <c r="M25" s="27"/>
      <c r="N25" s="27">
        <f t="shared" si="0"/>
        <v>0</v>
      </c>
      <c r="O25" s="27"/>
      <c r="P25" s="317"/>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246" t="s">
        <v>727</v>
      </c>
      <c r="C26" t="s">
        <v>155</v>
      </c>
      <c r="F26" s="325"/>
      <c r="G26" s="27"/>
      <c r="H26" s="326"/>
      <c r="I26" s="27"/>
      <c r="J26" s="327"/>
      <c r="K26" s="27"/>
      <c r="L26" s="325"/>
      <c r="M26" s="27"/>
      <c r="N26" s="326">
        <f t="shared" si="0"/>
        <v>0</v>
      </c>
      <c r="O26" s="27"/>
      <c r="P26" s="327"/>
      <c r="S26" s="461"/>
      <c r="U26" s="169"/>
      <c r="V26" s="169"/>
      <c r="W26" s="169"/>
      <c r="X26" s="169"/>
      <c r="Y26" s="169"/>
      <c r="Z26" s="169"/>
      <c r="AA26" s="169"/>
      <c r="AB26" s="169"/>
      <c r="AC26" s="169"/>
      <c r="AD26" s="169"/>
      <c r="AE26" s="102"/>
      <c r="AJ26" s="262"/>
      <c r="AK26" s="260"/>
      <c r="AL26" s="260"/>
      <c r="AM26" s="256"/>
      <c r="AN26" s="264"/>
      <c r="AO26" s="256"/>
      <c r="AP26" s="264">
        <f t="shared" si="1"/>
        <v>0</v>
      </c>
      <c r="AQ26" s="264">
        <f t="shared" si="2"/>
        <v>0</v>
      </c>
      <c r="AR26" s="169"/>
      <c r="AS26" s="169"/>
      <c r="AT26" s="169"/>
      <c r="AU26" s="169"/>
      <c r="AV26" s="169"/>
      <c r="AW26" s="169"/>
      <c r="AX26" s="169"/>
    </row>
    <row r="27" spans="2:50" ht="15.75" thickBot="1" x14ac:dyDescent="0.3">
      <c r="B27" s="7" t="s">
        <v>158</v>
      </c>
      <c r="F27" s="332">
        <f>SUM(F16:F26)</f>
        <v>193722.04</v>
      </c>
      <c r="G27" s="333"/>
      <c r="H27" s="333">
        <f>SUM(H16:H26)</f>
        <v>136074.54999999999</v>
      </c>
      <c r="I27" s="333"/>
      <c r="J27" s="335">
        <f>SUM(J16:J26)</f>
        <v>86818.859999999986</v>
      </c>
      <c r="K27" s="27"/>
      <c r="L27" s="332">
        <f>SUM(L16:L26)</f>
        <v>112310</v>
      </c>
      <c r="M27" s="333"/>
      <c r="N27" s="333">
        <f>SUM(N16:N26)</f>
        <v>5590</v>
      </c>
      <c r="O27" s="333"/>
      <c r="P27" s="335">
        <f>SUM(P16:P26)</f>
        <v>117900</v>
      </c>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x14ac:dyDescent="0.25">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ht="15.75" thickBot="1" x14ac:dyDescent="0.3">
      <c r="F30" s="275"/>
      <c r="G30" s="275"/>
      <c r="H30" s="275"/>
      <c r="I30" s="275"/>
      <c r="J30" s="275"/>
      <c r="K30" s="275"/>
      <c r="L30" s="275"/>
      <c r="M30" s="275"/>
      <c r="N30" s="275"/>
      <c r="O30" s="275"/>
      <c r="P30" s="275"/>
      <c r="S30" s="461"/>
      <c r="AJ30" s="262"/>
      <c r="AK30" s="260"/>
      <c r="AL30" s="260"/>
      <c r="AM30" s="256"/>
      <c r="AN30" s="264"/>
      <c r="AO30" s="256"/>
      <c r="AP30" s="264">
        <f t="shared" si="1"/>
        <v>0</v>
      </c>
      <c r="AQ30" s="264">
        <f t="shared" si="2"/>
        <v>0</v>
      </c>
      <c r="AR30" s="169"/>
      <c r="AS30" s="169"/>
      <c r="AT30" s="169"/>
      <c r="AU30" s="169"/>
      <c r="AV30" s="169"/>
      <c r="AW30" s="169"/>
      <c r="AX30" s="169"/>
    </row>
    <row r="31" spans="2:50" x14ac:dyDescent="0.25">
      <c r="F31" s="276" t="str">
        <f>'GF Summary'!$F$6</f>
        <v>Actuals</v>
      </c>
      <c r="G31" s="277"/>
      <c r="H31" s="277" t="str">
        <f>'GF Summary'!$H$6</f>
        <v>Actuals</v>
      </c>
      <c r="I31" s="277"/>
      <c r="J31" s="278" t="str">
        <f>'GF Summary'!$J$6</f>
        <v>Actuals</v>
      </c>
      <c r="K31" s="275"/>
      <c r="L31" s="276" t="str">
        <f>'GF Summary'!$L$6</f>
        <v>Revised</v>
      </c>
      <c r="M31" s="277"/>
      <c r="N31" s="277"/>
      <c r="O31" s="277"/>
      <c r="P31" s="278" t="str">
        <f>'GF Summary'!$P$6</f>
        <v>Proposed</v>
      </c>
      <c r="S31" s="461"/>
      <c r="AJ31" s="262"/>
      <c r="AK31" s="260"/>
      <c r="AL31" s="260"/>
      <c r="AM31" s="256"/>
      <c r="AN31" s="264"/>
      <c r="AO31" s="256"/>
      <c r="AP31" s="264">
        <f t="shared" si="1"/>
        <v>0</v>
      </c>
      <c r="AQ31" s="264">
        <f t="shared" si="2"/>
        <v>0</v>
      </c>
      <c r="AR31" s="169"/>
      <c r="AS31" s="169"/>
      <c r="AT31" s="169"/>
      <c r="AU31" s="169"/>
      <c r="AV31" s="169"/>
      <c r="AW31" s="169"/>
      <c r="AX31" s="169"/>
    </row>
    <row r="32" spans="2:50" ht="15.75" thickBot="1" x14ac:dyDescent="0.3">
      <c r="B32" s="7" t="s">
        <v>220</v>
      </c>
      <c r="F32" s="279" t="str">
        <f>'GF Summary'!$F$7</f>
        <v>FY 19-20</v>
      </c>
      <c r="G32" s="280"/>
      <c r="H32" s="280" t="str">
        <f>'GF Summary'!$H$7</f>
        <v>FY 20-21</v>
      </c>
      <c r="I32" s="280"/>
      <c r="J32" s="281" t="str">
        <f>'GF Summary'!$J$7</f>
        <v>FY 21-22</v>
      </c>
      <c r="K32" s="275"/>
      <c r="L32" s="279" t="str">
        <f>'GF Summary'!$L$7</f>
        <v>FY 22-23</v>
      </c>
      <c r="M32" s="280"/>
      <c r="N32" s="280" t="s">
        <v>81</v>
      </c>
      <c r="O32" s="280"/>
      <c r="P32" s="281" t="str">
        <f>'GF Summary'!$P$7</f>
        <v>FY 23-24</v>
      </c>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729</v>
      </c>
      <c r="C33" t="s">
        <v>198</v>
      </c>
      <c r="F33" s="351"/>
      <c r="G33" s="352"/>
      <c r="H33" s="352"/>
      <c r="I33" s="352"/>
      <c r="J33" s="353"/>
      <c r="K33" s="275"/>
      <c r="L33" s="351"/>
      <c r="M33" s="352"/>
      <c r="N33" s="352">
        <f>P33-L33</f>
        <v>0</v>
      </c>
      <c r="O33" s="352"/>
      <c r="P33" s="353"/>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730</v>
      </c>
      <c r="C34" t="s">
        <v>221</v>
      </c>
      <c r="F34" s="354">
        <v>2</v>
      </c>
      <c r="G34" s="355"/>
      <c r="H34" s="355">
        <v>2</v>
      </c>
      <c r="I34" s="355"/>
      <c r="J34" s="356">
        <v>1</v>
      </c>
      <c r="K34" s="275"/>
      <c r="L34" s="354">
        <v>1</v>
      </c>
      <c r="M34" s="355"/>
      <c r="N34" s="355">
        <f>P34-L34</f>
        <v>0</v>
      </c>
      <c r="O34" s="355"/>
      <c r="P34" s="356">
        <v>1</v>
      </c>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731</v>
      </c>
      <c r="C35" t="s">
        <v>222</v>
      </c>
      <c r="F35" s="354"/>
      <c r="G35" s="355"/>
      <c r="H35" s="355"/>
      <c r="I35" s="355"/>
      <c r="J35" s="356"/>
      <c r="K35" s="275"/>
      <c r="L35" s="354"/>
      <c r="M35" s="355"/>
      <c r="N35" s="355">
        <f t="shared" ref="N35:N38" si="3">P35-L35</f>
        <v>0</v>
      </c>
      <c r="O35" s="355"/>
      <c r="P35" s="356"/>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732</v>
      </c>
      <c r="C36" t="s">
        <v>223</v>
      </c>
      <c r="F36" s="354">
        <v>0.5</v>
      </c>
      <c r="G36" s="355"/>
      <c r="H36" s="355"/>
      <c r="I36" s="355"/>
      <c r="J36" s="356">
        <v>0.5</v>
      </c>
      <c r="K36" s="275"/>
      <c r="L36" s="354">
        <v>1</v>
      </c>
      <c r="M36" s="355"/>
      <c r="N36" s="355">
        <f t="shared" si="3"/>
        <v>-0.5</v>
      </c>
      <c r="O36" s="355"/>
      <c r="P36" s="356">
        <v>0.5</v>
      </c>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733</v>
      </c>
      <c r="C37" t="s">
        <v>245</v>
      </c>
      <c r="F37" s="354"/>
      <c r="G37" s="355"/>
      <c r="H37" s="355"/>
      <c r="I37" s="355"/>
      <c r="J37" s="356"/>
      <c r="K37" s="275"/>
      <c r="L37" s="354"/>
      <c r="M37" s="355"/>
      <c r="N37" s="355">
        <f t="shared" si="3"/>
        <v>0</v>
      </c>
      <c r="O37" s="355"/>
      <c r="P37" s="356"/>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B38" s="246" t="s">
        <v>734</v>
      </c>
      <c r="C38" t="s">
        <v>224</v>
      </c>
      <c r="F38" s="357"/>
      <c r="G38" s="355"/>
      <c r="H38" s="358"/>
      <c r="I38" s="355"/>
      <c r="J38" s="359"/>
      <c r="K38" s="275"/>
      <c r="L38" s="357"/>
      <c r="M38" s="355"/>
      <c r="N38" s="358">
        <f t="shared" si="3"/>
        <v>0</v>
      </c>
      <c r="O38" s="355"/>
      <c r="P38" s="359"/>
      <c r="S38" s="461"/>
      <c r="AJ38" s="262"/>
      <c r="AK38" s="260"/>
      <c r="AL38" s="260"/>
      <c r="AM38" s="256"/>
      <c r="AN38" s="264"/>
      <c r="AO38" s="256"/>
      <c r="AP38" s="264">
        <f t="shared" si="1"/>
        <v>0</v>
      </c>
      <c r="AQ38" s="264">
        <f t="shared" si="2"/>
        <v>0</v>
      </c>
      <c r="AR38" s="169"/>
      <c r="AS38" s="169"/>
      <c r="AT38" s="169"/>
      <c r="AU38" s="169"/>
      <c r="AV38" s="169"/>
      <c r="AW38" s="169"/>
      <c r="AX38" s="169"/>
    </row>
    <row r="39" spans="2:50" x14ac:dyDescent="0.25">
      <c r="D39" t="s">
        <v>225</v>
      </c>
      <c r="F39" s="354">
        <f>SUM(F33:F38)</f>
        <v>2.5</v>
      </c>
      <c r="G39" s="355"/>
      <c r="H39" s="355">
        <f>SUM(H33:H38)</f>
        <v>2</v>
      </c>
      <c r="I39" s="355"/>
      <c r="J39" s="360">
        <f>SUM(J33:J38)</f>
        <v>1.5</v>
      </c>
      <c r="K39" s="275"/>
      <c r="L39" s="354">
        <f>SUM(L33:L38)</f>
        <v>2</v>
      </c>
      <c r="M39" s="355"/>
      <c r="N39" s="355">
        <f>SUM(N33:N38)</f>
        <v>-0.5</v>
      </c>
      <c r="O39" s="355"/>
      <c r="P39" s="360">
        <f>SUM(P33:P38)</f>
        <v>1.5</v>
      </c>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thickBot="1" x14ac:dyDescent="0.3">
      <c r="F40" s="362"/>
      <c r="G40" s="363"/>
      <c r="H40" s="363"/>
      <c r="I40" s="363"/>
      <c r="J40" s="364"/>
      <c r="K40" s="275"/>
      <c r="L40" s="362"/>
      <c r="M40" s="363"/>
      <c r="N40" s="363"/>
      <c r="O40" s="363"/>
      <c r="P40" s="364"/>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x14ac:dyDescent="0.25">
      <c r="S41" s="461"/>
      <c r="AJ41" s="262"/>
      <c r="AK41" s="260"/>
      <c r="AL41" s="260"/>
      <c r="AM41" s="256"/>
      <c r="AS41" s="169"/>
      <c r="AT41" s="169"/>
      <c r="AU41" s="169"/>
      <c r="AV41" s="169"/>
      <c r="AW41" s="169"/>
      <c r="AX41" s="169"/>
    </row>
    <row r="42" spans="2:50" ht="14.45" customHeight="1"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S47" s="461"/>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row r="393" spans="36:50" x14ac:dyDescent="0.25">
      <c r="AJ393" s="262"/>
      <c r="AK393" s="260"/>
      <c r="AL393" s="260"/>
      <c r="AM393" s="256"/>
      <c r="AS393" s="169"/>
      <c r="AT393" s="169"/>
      <c r="AU393" s="169"/>
      <c r="AV393" s="169"/>
      <c r="AW393" s="169"/>
      <c r="AX393" s="169"/>
    </row>
  </sheetData>
  <mergeCells count="5">
    <mergeCell ref="AR12:AX12"/>
    <mergeCell ref="AR13:AX13"/>
    <mergeCell ref="S1:S47"/>
    <mergeCell ref="U12:AA12"/>
    <mergeCell ref="U13:AA13"/>
  </mergeCells>
  <pageMargins left="0.27" right="0.25" top="0.43" bottom="0.4" header="0.3" footer="0.17"/>
  <pageSetup scale="85" orientation="portrait" r:id="rId1"/>
  <headerFooter>
    <oddFooter>&amp;L&amp;D &amp;F&amp;C5
&amp;R&amp;A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31CB8-573A-4BD9-911C-8153D5F276BA}">
  <sheetPr codeName="Sheet14">
    <pageSetUpPr fitToPage="1"/>
  </sheetPr>
  <dimension ref="A1:AX393"/>
  <sheetViews>
    <sheetView zoomScale="90" zoomScaleNormal="90" workbookViewId="0">
      <selection activeCell="L29" sqref="L29"/>
    </sheetView>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9.5703125" bestFit="1"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D6">
        <v>13</v>
      </c>
      <c r="F6" t="s">
        <v>230</v>
      </c>
      <c r="S6" s="461"/>
    </row>
    <row r="7" spans="1:50" x14ac:dyDescent="0.25">
      <c r="B7" s="7" t="s">
        <v>218</v>
      </c>
      <c r="S7" s="461"/>
    </row>
    <row r="8" spans="1:50" x14ac:dyDescent="0.25">
      <c r="B8" s="7"/>
      <c r="S8" s="461"/>
    </row>
    <row r="9" spans="1:50" ht="15.75" thickBot="1" x14ac:dyDescent="0.3">
      <c r="B9" s="7" t="s">
        <v>219</v>
      </c>
      <c r="S9" s="461"/>
    </row>
    <row r="10" spans="1:50" ht="60.75" thickBot="1" x14ac:dyDescent="0.3">
      <c r="B10" s="7"/>
      <c r="C10" s="91" t="s">
        <v>229</v>
      </c>
      <c r="D10" s="92"/>
      <c r="E10" s="92"/>
      <c r="F10" s="92"/>
      <c r="G10" s="92"/>
      <c r="H10" s="92"/>
      <c r="I10" s="92"/>
      <c r="J10" s="92"/>
      <c r="K10" s="92"/>
      <c r="L10" s="92"/>
      <c r="M10" s="92"/>
      <c r="N10" s="92"/>
      <c r="O10" s="92"/>
      <c r="P10" s="93"/>
      <c r="S10" s="461"/>
    </row>
    <row r="11" spans="1:50" ht="6" customHeight="1" thickBot="1" x14ac:dyDescent="0.3">
      <c r="B11" s="7"/>
      <c r="S11" s="461"/>
    </row>
    <row r="12" spans="1:50" ht="16.5" thickBot="1" x14ac:dyDescent="0.3">
      <c r="B12" s="7"/>
      <c r="S12" s="461"/>
      <c r="U12" s="459" t="s">
        <v>673</v>
      </c>
      <c r="V12" s="459"/>
      <c r="W12" s="459"/>
      <c r="X12" s="459"/>
      <c r="Y12" s="459"/>
      <c r="Z12" s="459"/>
      <c r="AA12" s="459"/>
      <c r="AC12" s="222" t="s">
        <v>211</v>
      </c>
      <c r="AD12" s="222" t="s">
        <v>211</v>
      </c>
      <c r="AE12" s="222" t="s">
        <v>676</v>
      </c>
      <c r="AR12" s="459" t="s">
        <v>673</v>
      </c>
      <c r="AS12" s="459"/>
      <c r="AT12" s="459"/>
      <c r="AU12" s="459"/>
      <c r="AV12" s="459"/>
      <c r="AW12" s="459"/>
      <c r="AX12" s="459"/>
    </row>
    <row r="13" spans="1:50" ht="16.5" thickBot="1" x14ac:dyDescent="0.3">
      <c r="B13" s="7"/>
      <c r="S13" s="461"/>
      <c r="U13" s="460" t="s">
        <v>823</v>
      </c>
      <c r="V13" s="460"/>
      <c r="W13" s="460"/>
      <c r="X13" s="460"/>
      <c r="Y13" s="460"/>
      <c r="Z13" s="460"/>
      <c r="AA13" s="460"/>
      <c r="AC13" s="222"/>
      <c r="AD13" s="222" t="s">
        <v>810</v>
      </c>
      <c r="AE13" s="222"/>
      <c r="AG13" s="274"/>
      <c r="AH13" s="274"/>
      <c r="AJ13" s="262"/>
      <c r="AK13" s="260"/>
      <c r="AL13" s="260"/>
      <c r="AM13" s="271" t="s">
        <v>827</v>
      </c>
      <c r="AN13" s="273">
        <f>+BudgetAssump!$K$23+BudgetAssump!K24</f>
        <v>0.22850000000000001</v>
      </c>
      <c r="AO13" s="256"/>
      <c r="AP13" s="264" t="s">
        <v>825</v>
      </c>
      <c r="AQ13" s="264"/>
      <c r="AR13" s="460" t="s">
        <v>823</v>
      </c>
      <c r="AS13" s="460"/>
      <c r="AT13" s="460"/>
      <c r="AU13" s="460"/>
      <c r="AV13" s="460"/>
      <c r="AW13" s="460"/>
      <c r="AX13" s="460"/>
    </row>
    <row r="14" spans="1:50" ht="15.75" thickBot="1" x14ac:dyDescent="0.3">
      <c r="B14" s="7"/>
      <c r="F14" s="28" t="str">
        <f>'GF Summary'!$F$6</f>
        <v>Actuals</v>
      </c>
      <c r="G14" s="29"/>
      <c r="H14" s="29" t="str">
        <f>'GF Summary'!$H$6</f>
        <v>Actuals</v>
      </c>
      <c r="I14" s="29"/>
      <c r="J14" s="30" t="str">
        <f>'GF Summary'!$J$6</f>
        <v>Actuals</v>
      </c>
      <c r="K14" s="5"/>
      <c r="L14" s="28" t="str">
        <f>'GF Summary'!$L$6</f>
        <v>Revised</v>
      </c>
      <c r="M14" s="29"/>
      <c r="N14" s="29"/>
      <c r="O14" s="29"/>
      <c r="P14" s="30" t="str">
        <f>'GF Summary'!$P$6</f>
        <v>Proposed</v>
      </c>
      <c r="Q14" s="5"/>
      <c r="S14" s="461"/>
      <c r="T14" t="s">
        <v>821</v>
      </c>
      <c r="U14" s="5" t="s">
        <v>819</v>
      </c>
      <c r="V14" s="5" t="s">
        <v>819</v>
      </c>
      <c r="W14" s="5" t="s">
        <v>819</v>
      </c>
      <c r="X14" s="5" t="s">
        <v>819</v>
      </c>
      <c r="Y14" s="5" t="s">
        <v>819</v>
      </c>
      <c r="Z14" s="5" t="s">
        <v>819</v>
      </c>
      <c r="AA14" s="5" t="s">
        <v>819</v>
      </c>
      <c r="AC14" s="5" t="s">
        <v>820</v>
      </c>
      <c r="AD14" s="5" t="s">
        <v>820</v>
      </c>
      <c r="AE14" s="5" t="s">
        <v>820</v>
      </c>
      <c r="AG14" s="169" t="s">
        <v>819</v>
      </c>
      <c r="AH14" s="169" t="s">
        <v>819</v>
      </c>
      <c r="AI14" s="169" t="s">
        <v>819</v>
      </c>
      <c r="AJ14" s="262" t="s">
        <v>820</v>
      </c>
      <c r="AK14" s="262" t="s">
        <v>820</v>
      </c>
      <c r="AL14" s="262" t="s">
        <v>820</v>
      </c>
      <c r="AM14" s="256" t="s">
        <v>820</v>
      </c>
      <c r="AN14" s="264" t="s">
        <v>820</v>
      </c>
      <c r="AO14" s="256" t="s">
        <v>820</v>
      </c>
      <c r="AP14" s="264" t="s">
        <v>820</v>
      </c>
      <c r="AQ14" s="264"/>
      <c r="AR14" s="256" t="s">
        <v>819</v>
      </c>
      <c r="AS14" s="256" t="s">
        <v>819</v>
      </c>
      <c r="AT14" s="256" t="s">
        <v>819</v>
      </c>
      <c r="AU14" s="256" t="s">
        <v>819</v>
      </c>
      <c r="AV14" s="256" t="s">
        <v>819</v>
      </c>
      <c r="AW14" s="256" t="s">
        <v>819</v>
      </c>
      <c r="AX14" s="169" t="s">
        <v>819</v>
      </c>
    </row>
    <row r="15" spans="1:50" ht="15.75" thickBot="1" x14ac:dyDescent="0.3">
      <c r="B15" s="7"/>
      <c r="F15" s="31" t="str">
        <f>'GF Summary'!$F$7</f>
        <v>FY 19-20</v>
      </c>
      <c r="G15" s="32"/>
      <c r="H15" s="33" t="str">
        <f>'GF Summary'!$H$7</f>
        <v>FY 20-21</v>
      </c>
      <c r="I15" s="33"/>
      <c r="J15" s="34" t="str">
        <f>'GF Summary'!$J$7</f>
        <v>FY 21-22</v>
      </c>
      <c r="K15" s="5"/>
      <c r="L15" s="31" t="str">
        <f>'GF Summary'!$L$7</f>
        <v>FY 22-23</v>
      </c>
      <c r="M15" s="33"/>
      <c r="N15" s="33" t="s">
        <v>81</v>
      </c>
      <c r="O15" s="33"/>
      <c r="P15" s="34" t="str">
        <f>'GF Summary'!$P$7</f>
        <v>FY 23-24</v>
      </c>
      <c r="Q15" s="5"/>
      <c r="S15" s="461"/>
      <c r="U15" s="218" t="s">
        <v>420</v>
      </c>
      <c r="V15" s="221" t="s">
        <v>415</v>
      </c>
      <c r="W15" s="219" t="s">
        <v>421</v>
      </c>
      <c r="X15" s="221" t="s">
        <v>674</v>
      </c>
      <c r="Y15" s="219" t="s">
        <v>675</v>
      </c>
      <c r="Z15" s="221" t="s">
        <v>424</v>
      </c>
      <c r="AA15" s="220" t="s">
        <v>425</v>
      </c>
      <c r="AB15" s="220" t="s">
        <v>809</v>
      </c>
      <c r="AC15" s="221" t="s">
        <v>430</v>
      </c>
      <c r="AD15" s="220" t="s">
        <v>811</v>
      </c>
      <c r="AE15" s="221" t="s">
        <v>430</v>
      </c>
      <c r="AG15" s="272" t="s">
        <v>414</v>
      </c>
      <c r="AH15" s="272" t="s">
        <v>426</v>
      </c>
      <c r="AI15" s="272" t="s">
        <v>824</v>
      </c>
      <c r="AJ15" s="263" t="s">
        <v>416</v>
      </c>
      <c r="AK15" s="261" t="s">
        <v>417</v>
      </c>
      <c r="AL15" s="261" t="s">
        <v>418</v>
      </c>
      <c r="AM15" s="259" t="s">
        <v>419</v>
      </c>
      <c r="AN15" s="265" t="s">
        <v>439</v>
      </c>
      <c r="AO15" s="259" t="s">
        <v>440</v>
      </c>
      <c r="AP15" s="265" t="s">
        <v>441</v>
      </c>
      <c r="AQ15" s="265" t="s">
        <v>826</v>
      </c>
      <c r="AR15" s="168" t="s">
        <v>420</v>
      </c>
      <c r="AS15" s="168" t="s">
        <v>415</v>
      </c>
      <c r="AT15" s="168" t="s">
        <v>421</v>
      </c>
      <c r="AU15" s="168" t="s">
        <v>422</v>
      </c>
      <c r="AV15" s="168" t="s">
        <v>423</v>
      </c>
      <c r="AW15" s="168" t="s">
        <v>424</v>
      </c>
      <c r="AX15" s="272" t="s">
        <v>425</v>
      </c>
    </row>
    <row r="16" spans="1:50" x14ac:dyDescent="0.25">
      <c r="B16" s="7" t="s">
        <v>159</v>
      </c>
      <c r="F16" s="316"/>
      <c r="G16" s="27"/>
      <c r="H16" s="27"/>
      <c r="I16" s="27"/>
      <c r="J16" s="317"/>
      <c r="K16" s="27"/>
      <c r="L16" s="316"/>
      <c r="M16" s="27"/>
      <c r="N16" s="27"/>
      <c r="O16" s="27"/>
      <c r="P16" s="317"/>
      <c r="S16" s="461"/>
      <c r="U16" s="169"/>
      <c r="V16" s="169"/>
      <c r="W16" s="169"/>
      <c r="X16" s="169"/>
      <c r="Y16" s="169"/>
      <c r="Z16" s="169"/>
      <c r="AA16" s="169"/>
      <c r="AB16" s="169"/>
      <c r="AC16" s="256"/>
      <c r="AD16" s="256"/>
      <c r="AE16" s="257"/>
      <c r="AJ16" s="262"/>
      <c r="AK16" s="260"/>
      <c r="AL16" s="260"/>
      <c r="AM16" s="256"/>
      <c r="AN16" s="264">
        <f>+AM16*AN13</f>
        <v>0</v>
      </c>
      <c r="AO16" s="256"/>
      <c r="AP16" s="264">
        <f>AN16+AO16</f>
        <v>0</v>
      </c>
      <c r="AQ16" s="264">
        <f>+AP16+AM16</f>
        <v>0</v>
      </c>
      <c r="AR16" s="169"/>
      <c r="AS16" s="169"/>
      <c r="AT16" s="169"/>
      <c r="AU16" s="169"/>
      <c r="AV16" s="169"/>
      <c r="AW16" s="169"/>
      <c r="AX16" s="169"/>
    </row>
    <row r="17" spans="2:50" x14ac:dyDescent="0.25">
      <c r="B17" s="246" t="s">
        <v>728</v>
      </c>
      <c r="C17" t="s">
        <v>148</v>
      </c>
      <c r="F17" s="316"/>
      <c r="G17" s="27"/>
      <c r="H17" s="27">
        <v>18944</v>
      </c>
      <c r="I17" s="27"/>
      <c r="J17" s="317">
        <v>11667.38</v>
      </c>
      <c r="K17" s="27"/>
      <c r="L17" s="316">
        <v>20545</v>
      </c>
      <c r="M17" s="27"/>
      <c r="N17" s="27">
        <f t="shared" ref="N17:N26" si="0">P17-L17</f>
        <v>1464</v>
      </c>
      <c r="O17" s="27"/>
      <c r="P17" s="317">
        <v>22009</v>
      </c>
      <c r="S17" s="461"/>
      <c r="U17" s="169"/>
      <c r="V17" s="169"/>
      <c r="W17" s="169"/>
      <c r="X17" s="169"/>
      <c r="Y17" s="169"/>
      <c r="Z17" s="169"/>
      <c r="AA17" s="169"/>
      <c r="AB17" s="169"/>
      <c r="AC17" s="169"/>
      <c r="AD17" s="169"/>
      <c r="AE17" s="102"/>
      <c r="AJ17" s="262"/>
      <c r="AK17" s="260"/>
      <c r="AL17" s="260"/>
      <c r="AM17" s="256"/>
      <c r="AN17" s="264"/>
      <c r="AO17" s="256"/>
      <c r="AP17" s="264">
        <f t="shared" ref="AP17:AP39" si="1">AN17+AO17</f>
        <v>0</v>
      </c>
      <c r="AQ17" s="264">
        <f t="shared" ref="AQ17:AQ39" si="2">+AP17+AM17</f>
        <v>0</v>
      </c>
      <c r="AR17" s="169"/>
      <c r="AS17" s="169"/>
      <c r="AT17" s="169"/>
      <c r="AU17" s="169"/>
      <c r="AV17" s="169"/>
      <c r="AW17" s="169"/>
      <c r="AX17" s="169"/>
    </row>
    <row r="18" spans="2:50" x14ac:dyDescent="0.25">
      <c r="B18" s="246" t="s">
        <v>719</v>
      </c>
      <c r="C18" t="s">
        <v>226</v>
      </c>
      <c r="F18" s="316"/>
      <c r="G18" s="27"/>
      <c r="H18" s="27"/>
      <c r="I18" s="27"/>
      <c r="J18" s="317"/>
      <c r="K18" s="27"/>
      <c r="L18" s="316"/>
      <c r="M18" s="27"/>
      <c r="N18" s="27">
        <f t="shared" si="0"/>
        <v>0</v>
      </c>
      <c r="O18" s="27"/>
      <c r="P18" s="317"/>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246" t="s">
        <v>720</v>
      </c>
      <c r="C19" t="s">
        <v>149</v>
      </c>
      <c r="F19" s="316"/>
      <c r="G19" s="27"/>
      <c r="H19" s="361">
        <v>5372.25</v>
      </c>
      <c r="I19" s="27"/>
      <c r="J19" s="317">
        <v>2622.71</v>
      </c>
      <c r="K19" s="27"/>
      <c r="L19" s="316">
        <v>5410</v>
      </c>
      <c r="M19" s="27"/>
      <c r="N19" s="27">
        <f t="shared" si="0"/>
        <v>-381</v>
      </c>
      <c r="O19" s="27"/>
      <c r="P19" s="317">
        <v>5029</v>
      </c>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246" t="s">
        <v>721</v>
      </c>
      <c r="C20" t="s">
        <v>150</v>
      </c>
      <c r="F20" s="316"/>
      <c r="G20" s="27"/>
      <c r="H20" s="27"/>
      <c r="I20" s="27"/>
      <c r="J20" s="317"/>
      <c r="K20" s="27"/>
      <c r="L20" s="316"/>
      <c r="M20" s="27"/>
      <c r="N20" s="27">
        <f t="shared" si="0"/>
        <v>0</v>
      </c>
      <c r="O20" s="27"/>
      <c r="P20" s="317"/>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246" t="s">
        <v>722</v>
      </c>
      <c r="C21" t="s">
        <v>151</v>
      </c>
      <c r="F21" s="316"/>
      <c r="G21" s="27"/>
      <c r="H21" s="27"/>
      <c r="I21" s="27"/>
      <c r="J21" s="317"/>
      <c r="K21" s="27"/>
      <c r="L21" s="316"/>
      <c r="M21" s="27"/>
      <c r="N21" s="27">
        <f t="shared" si="0"/>
        <v>0</v>
      </c>
      <c r="O21" s="27"/>
      <c r="P21" s="317"/>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723</v>
      </c>
      <c r="C22" t="s">
        <v>102</v>
      </c>
      <c r="F22" s="316"/>
      <c r="G22" s="27"/>
      <c r="H22" s="27"/>
      <c r="I22" s="27"/>
      <c r="J22" s="317"/>
      <c r="K22" s="27"/>
      <c r="L22" s="316"/>
      <c r="M22" s="27"/>
      <c r="N22" s="27">
        <f t="shared" si="0"/>
        <v>1522</v>
      </c>
      <c r="O22" s="27"/>
      <c r="P22" s="317">
        <v>1522</v>
      </c>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724</v>
      </c>
      <c r="C23" t="s">
        <v>152</v>
      </c>
      <c r="F23" s="316"/>
      <c r="G23" s="27"/>
      <c r="H23" s="27"/>
      <c r="I23" s="27"/>
      <c r="J23" s="317"/>
      <c r="K23" s="27"/>
      <c r="L23" s="316"/>
      <c r="M23" s="27"/>
      <c r="N23" s="27">
        <f t="shared" si="0"/>
        <v>2000</v>
      </c>
      <c r="O23" s="27"/>
      <c r="P23" s="317">
        <v>2000</v>
      </c>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725</v>
      </c>
      <c r="C24" t="s">
        <v>153</v>
      </c>
      <c r="F24" s="316"/>
      <c r="G24" s="27"/>
      <c r="H24" s="27"/>
      <c r="I24" s="27"/>
      <c r="J24" s="317"/>
      <c r="K24" s="27"/>
      <c r="L24" s="316"/>
      <c r="M24" s="27"/>
      <c r="N24" s="27">
        <f t="shared" si="0"/>
        <v>0</v>
      </c>
      <c r="O24" s="27"/>
      <c r="P24" s="317"/>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726</v>
      </c>
      <c r="C25" t="s">
        <v>154</v>
      </c>
      <c r="F25" s="316"/>
      <c r="G25" s="27"/>
      <c r="H25" s="27"/>
      <c r="I25" s="27"/>
      <c r="J25" s="317"/>
      <c r="K25" s="27"/>
      <c r="L25" s="316"/>
      <c r="M25" s="27"/>
      <c r="N25" s="27">
        <f t="shared" si="0"/>
        <v>0</v>
      </c>
      <c r="O25" s="27"/>
      <c r="P25" s="317"/>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246" t="s">
        <v>727</v>
      </c>
      <c r="C26" t="s">
        <v>155</v>
      </c>
      <c r="F26" s="325"/>
      <c r="G26" s="27"/>
      <c r="H26" s="326"/>
      <c r="I26" s="27"/>
      <c r="J26" s="327"/>
      <c r="K26" s="27"/>
      <c r="L26" s="325"/>
      <c r="M26" s="27"/>
      <c r="N26" s="326">
        <f t="shared" si="0"/>
        <v>0</v>
      </c>
      <c r="O26" s="27"/>
      <c r="P26" s="327"/>
      <c r="S26" s="461"/>
      <c r="U26" s="169"/>
      <c r="V26" s="169"/>
      <c r="W26" s="169"/>
      <c r="X26" s="169"/>
      <c r="Y26" s="169"/>
      <c r="Z26" s="169"/>
      <c r="AA26" s="169"/>
      <c r="AB26" s="169"/>
      <c r="AC26" s="169"/>
      <c r="AD26" s="169"/>
      <c r="AE26" s="102"/>
      <c r="AJ26" s="262"/>
      <c r="AK26" s="260"/>
      <c r="AL26" s="260"/>
      <c r="AM26" s="256"/>
      <c r="AN26" s="264"/>
      <c r="AO26" s="256"/>
      <c r="AP26" s="264">
        <f t="shared" si="1"/>
        <v>0</v>
      </c>
      <c r="AQ26" s="264">
        <f t="shared" si="2"/>
        <v>0</v>
      </c>
      <c r="AR26" s="169"/>
      <c r="AS26" s="169"/>
      <c r="AT26" s="169"/>
      <c r="AU26" s="169"/>
      <c r="AV26" s="169"/>
      <c r="AW26" s="169"/>
      <c r="AX26" s="169"/>
    </row>
    <row r="27" spans="2:50" ht="15.75" thickBot="1" x14ac:dyDescent="0.3">
      <c r="B27" s="7" t="s">
        <v>160</v>
      </c>
      <c r="F27" s="332">
        <f>SUM(F16:F26)</f>
        <v>0</v>
      </c>
      <c r="G27" s="333"/>
      <c r="H27" s="333">
        <f>SUM(H16:H26)</f>
        <v>24316.25</v>
      </c>
      <c r="I27" s="333"/>
      <c r="J27" s="335">
        <f>SUM(J16:J26)</f>
        <v>14290.09</v>
      </c>
      <c r="K27" s="27"/>
      <c r="L27" s="332">
        <f>SUM(L16:L26)</f>
        <v>25955</v>
      </c>
      <c r="M27" s="333"/>
      <c r="N27" s="333">
        <f>SUM(N16:N26)</f>
        <v>4605</v>
      </c>
      <c r="O27" s="333"/>
      <c r="P27" s="335">
        <f>SUM(P16:P26)</f>
        <v>30560</v>
      </c>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x14ac:dyDescent="0.25">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ht="15.75" thickBot="1" x14ac:dyDescent="0.3">
      <c r="F30" s="275"/>
      <c r="G30" s="275"/>
      <c r="H30" s="275"/>
      <c r="I30" s="275"/>
      <c r="J30" s="275"/>
      <c r="K30" s="275"/>
      <c r="L30" s="275"/>
      <c r="M30" s="275"/>
      <c r="N30" s="275"/>
      <c r="O30" s="275"/>
      <c r="P30" s="275"/>
      <c r="S30" s="461"/>
      <c r="AJ30" s="262"/>
      <c r="AK30" s="260"/>
      <c r="AL30" s="260"/>
      <c r="AM30" s="256"/>
      <c r="AN30" s="264"/>
      <c r="AO30" s="256"/>
      <c r="AP30" s="264">
        <f t="shared" si="1"/>
        <v>0</v>
      </c>
      <c r="AQ30" s="264">
        <f t="shared" si="2"/>
        <v>0</v>
      </c>
      <c r="AR30" s="169"/>
      <c r="AS30" s="169"/>
      <c r="AT30" s="169"/>
      <c r="AU30" s="169"/>
      <c r="AV30" s="169"/>
      <c r="AW30" s="169"/>
      <c r="AX30" s="169"/>
    </row>
    <row r="31" spans="2:50" x14ac:dyDescent="0.25">
      <c r="F31" s="276" t="str">
        <f>'GF Summary'!$F$6</f>
        <v>Actuals</v>
      </c>
      <c r="G31" s="277"/>
      <c r="H31" s="277" t="str">
        <f>'GF Summary'!$H$6</f>
        <v>Actuals</v>
      </c>
      <c r="I31" s="277"/>
      <c r="J31" s="278" t="str">
        <f>'GF Summary'!$J$6</f>
        <v>Actuals</v>
      </c>
      <c r="K31" s="275"/>
      <c r="L31" s="276" t="str">
        <f>'GF Summary'!$L$6</f>
        <v>Revised</v>
      </c>
      <c r="M31" s="277"/>
      <c r="N31" s="277"/>
      <c r="O31" s="277"/>
      <c r="P31" s="278" t="str">
        <f>'GF Summary'!$P$6</f>
        <v>Proposed</v>
      </c>
      <c r="S31" s="461"/>
      <c r="AJ31" s="262"/>
      <c r="AK31" s="260"/>
      <c r="AL31" s="260"/>
      <c r="AM31" s="256"/>
      <c r="AN31" s="264"/>
      <c r="AO31" s="256"/>
      <c r="AP31" s="264">
        <f t="shared" si="1"/>
        <v>0</v>
      </c>
      <c r="AQ31" s="264">
        <f t="shared" si="2"/>
        <v>0</v>
      </c>
      <c r="AR31" s="169"/>
      <c r="AS31" s="169"/>
      <c r="AT31" s="169"/>
      <c r="AU31" s="169"/>
      <c r="AV31" s="169"/>
      <c r="AW31" s="169"/>
      <c r="AX31" s="169"/>
    </row>
    <row r="32" spans="2:50" ht="15.75" thickBot="1" x14ac:dyDescent="0.3">
      <c r="B32" s="7" t="s">
        <v>220</v>
      </c>
      <c r="F32" s="279" t="str">
        <f>'GF Summary'!$F$7</f>
        <v>FY 19-20</v>
      </c>
      <c r="G32" s="280"/>
      <c r="H32" s="280" t="str">
        <f>'GF Summary'!$H$7</f>
        <v>FY 20-21</v>
      </c>
      <c r="I32" s="280"/>
      <c r="J32" s="281" t="str">
        <f>'GF Summary'!$J$7</f>
        <v>FY 21-22</v>
      </c>
      <c r="K32" s="275"/>
      <c r="L32" s="279" t="str">
        <f>'GF Summary'!$L$7</f>
        <v>FY 22-23</v>
      </c>
      <c r="M32" s="280"/>
      <c r="N32" s="280" t="s">
        <v>81</v>
      </c>
      <c r="O32" s="280"/>
      <c r="P32" s="281" t="str">
        <f>'GF Summary'!$P$7</f>
        <v>FY 23-24</v>
      </c>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729</v>
      </c>
      <c r="C33" t="s">
        <v>198</v>
      </c>
      <c r="F33" s="351"/>
      <c r="G33" s="352"/>
      <c r="H33" s="352"/>
      <c r="I33" s="352"/>
      <c r="J33" s="353"/>
      <c r="K33" s="275"/>
      <c r="L33" s="351"/>
      <c r="M33" s="352"/>
      <c r="N33" s="352">
        <f>P33-L33</f>
        <v>0</v>
      </c>
      <c r="O33" s="352"/>
      <c r="P33" s="353"/>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730</v>
      </c>
      <c r="C34" t="s">
        <v>221</v>
      </c>
      <c r="F34" s="354"/>
      <c r="G34" s="355"/>
      <c r="H34" s="355">
        <v>0.5</v>
      </c>
      <c r="I34" s="355"/>
      <c r="J34" s="356">
        <v>0.5</v>
      </c>
      <c r="K34" s="275"/>
      <c r="L34" s="354">
        <v>0.5</v>
      </c>
      <c r="M34" s="355"/>
      <c r="N34" s="355">
        <f>P34-L34</f>
        <v>0</v>
      </c>
      <c r="O34" s="355"/>
      <c r="P34" s="356">
        <v>0.5</v>
      </c>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731</v>
      </c>
      <c r="C35" t="s">
        <v>222</v>
      </c>
      <c r="F35" s="354"/>
      <c r="G35" s="355"/>
      <c r="H35" s="355"/>
      <c r="I35" s="355"/>
      <c r="J35" s="356"/>
      <c r="K35" s="275"/>
      <c r="L35" s="354"/>
      <c r="M35" s="355"/>
      <c r="N35" s="355">
        <f t="shared" ref="N35:N38" si="3">P35-L35</f>
        <v>0</v>
      </c>
      <c r="O35" s="355"/>
      <c r="P35" s="356"/>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732</v>
      </c>
      <c r="C36" t="s">
        <v>223</v>
      </c>
      <c r="F36" s="354"/>
      <c r="G36" s="355"/>
      <c r="H36" s="355"/>
      <c r="I36" s="355"/>
      <c r="J36" s="356"/>
      <c r="K36" s="275"/>
      <c r="L36" s="354"/>
      <c r="M36" s="355"/>
      <c r="N36" s="355">
        <f t="shared" si="3"/>
        <v>0</v>
      </c>
      <c r="O36" s="355"/>
      <c r="P36" s="356"/>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733</v>
      </c>
      <c r="C37" t="s">
        <v>245</v>
      </c>
      <c r="F37" s="354"/>
      <c r="G37" s="355"/>
      <c r="H37" s="355"/>
      <c r="I37" s="355"/>
      <c r="J37" s="356"/>
      <c r="K37" s="275"/>
      <c r="L37" s="354"/>
      <c r="M37" s="355"/>
      <c r="N37" s="355">
        <f t="shared" si="3"/>
        <v>0</v>
      </c>
      <c r="O37" s="355"/>
      <c r="P37" s="356"/>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B38" s="246" t="s">
        <v>734</v>
      </c>
      <c r="C38" t="s">
        <v>224</v>
      </c>
      <c r="F38" s="357"/>
      <c r="G38" s="355"/>
      <c r="H38" s="358"/>
      <c r="I38" s="355"/>
      <c r="J38" s="359"/>
      <c r="K38" s="275"/>
      <c r="L38" s="357"/>
      <c r="M38" s="355"/>
      <c r="N38" s="358">
        <f t="shared" si="3"/>
        <v>0</v>
      </c>
      <c r="O38" s="355"/>
      <c r="P38" s="359"/>
      <c r="S38" s="461"/>
      <c r="AJ38" s="262"/>
      <c r="AK38" s="260"/>
      <c r="AL38" s="260"/>
      <c r="AM38" s="256"/>
      <c r="AN38" s="264"/>
      <c r="AO38" s="256"/>
      <c r="AP38" s="264">
        <f t="shared" si="1"/>
        <v>0</v>
      </c>
      <c r="AQ38" s="264">
        <f t="shared" si="2"/>
        <v>0</v>
      </c>
      <c r="AR38" s="169"/>
      <c r="AS38" s="169"/>
      <c r="AT38" s="169"/>
      <c r="AU38" s="169"/>
      <c r="AV38" s="169"/>
      <c r="AW38" s="169"/>
      <c r="AX38" s="169"/>
    </row>
    <row r="39" spans="2:50" x14ac:dyDescent="0.25">
      <c r="D39" t="s">
        <v>225</v>
      </c>
      <c r="F39" s="354">
        <f>SUM(F33:F38)</f>
        <v>0</v>
      </c>
      <c r="G39" s="355"/>
      <c r="H39" s="355">
        <f>SUM(H33:H38)</f>
        <v>0.5</v>
      </c>
      <c r="I39" s="355"/>
      <c r="J39" s="360">
        <f>SUM(J33:J38)</f>
        <v>0.5</v>
      </c>
      <c r="K39" s="275"/>
      <c r="L39" s="354">
        <f>SUM(L33:L38)</f>
        <v>0.5</v>
      </c>
      <c r="M39" s="355"/>
      <c r="N39" s="355">
        <f>SUM(N33:N38)</f>
        <v>0</v>
      </c>
      <c r="O39" s="355"/>
      <c r="P39" s="360">
        <f>SUM(P33:P38)</f>
        <v>0.5</v>
      </c>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thickBot="1" x14ac:dyDescent="0.3">
      <c r="F40" s="362"/>
      <c r="G40" s="363"/>
      <c r="H40" s="363"/>
      <c r="I40" s="363"/>
      <c r="J40" s="364"/>
      <c r="K40" s="275"/>
      <c r="L40" s="362"/>
      <c r="M40" s="363"/>
      <c r="N40" s="363"/>
      <c r="O40" s="363"/>
      <c r="P40" s="364"/>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x14ac:dyDescent="0.25">
      <c r="S41" s="461"/>
      <c r="AJ41" s="262"/>
      <c r="AK41" s="260"/>
      <c r="AL41" s="260"/>
      <c r="AM41" s="256"/>
      <c r="AS41" s="169"/>
      <c r="AT41" s="169"/>
      <c r="AU41" s="169"/>
      <c r="AV41" s="169"/>
      <c r="AW41" s="169"/>
      <c r="AX41" s="169"/>
    </row>
    <row r="42" spans="2:50" ht="14.45" customHeight="1"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S47" s="461"/>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row r="393" spans="36:50" x14ac:dyDescent="0.25">
      <c r="AJ393" s="262"/>
      <c r="AK393" s="260"/>
      <c r="AL393" s="260"/>
      <c r="AM393" s="256"/>
      <c r="AS393" s="169"/>
      <c r="AT393" s="169"/>
      <c r="AU393" s="169"/>
      <c r="AV393" s="169"/>
      <c r="AW393" s="169"/>
      <c r="AX393" s="169"/>
    </row>
  </sheetData>
  <mergeCells count="5">
    <mergeCell ref="AR12:AX12"/>
    <mergeCell ref="AR13:AX13"/>
    <mergeCell ref="S1:S47"/>
    <mergeCell ref="U12:AA12"/>
    <mergeCell ref="U13:AA13"/>
  </mergeCells>
  <pageMargins left="0.27" right="0.25" top="0.43" bottom="0.4" header="0.3" footer="0.17"/>
  <pageSetup scale="86" orientation="portrait" r:id="rId1"/>
  <headerFooter>
    <oddFooter>&amp;L&amp;D &amp;F&amp;C6
&amp;R&amp;A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BDDE-8CA0-4EDD-9B8F-369BA273A3CB}">
  <sheetPr codeName="Sheet15">
    <pageSetUpPr fitToPage="1"/>
  </sheetPr>
  <dimension ref="A1:AX393"/>
  <sheetViews>
    <sheetView topLeftCell="A13" zoomScale="90" zoomScaleNormal="90" workbookViewId="0">
      <selection activeCell="P18" sqref="P18:P26"/>
    </sheetView>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9.5703125" bestFit="1"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D6">
        <v>14</v>
      </c>
      <c r="F6" t="s">
        <v>231</v>
      </c>
      <c r="S6" s="461"/>
    </row>
    <row r="7" spans="1:50" x14ac:dyDescent="0.25">
      <c r="B7" s="7" t="s">
        <v>218</v>
      </c>
      <c r="S7" s="461"/>
    </row>
    <row r="8" spans="1:50" x14ac:dyDescent="0.25">
      <c r="B8" s="7"/>
      <c r="S8" s="461"/>
    </row>
    <row r="9" spans="1:50" ht="15.75" thickBot="1" x14ac:dyDescent="0.3">
      <c r="B9" s="7" t="s">
        <v>219</v>
      </c>
      <c r="S9" s="461"/>
    </row>
    <row r="10" spans="1:50" ht="45.75" thickBot="1" x14ac:dyDescent="0.3">
      <c r="B10" s="7"/>
      <c r="C10" s="91" t="s">
        <v>448</v>
      </c>
      <c r="D10" s="92"/>
      <c r="E10" s="92"/>
      <c r="F10" s="92"/>
      <c r="G10" s="92"/>
      <c r="H10" s="92"/>
      <c r="I10" s="92"/>
      <c r="J10" s="92"/>
      <c r="K10" s="92"/>
      <c r="L10" s="92"/>
      <c r="M10" s="92"/>
      <c r="N10" s="92"/>
      <c r="O10" s="92"/>
      <c r="P10" s="93"/>
      <c r="S10" s="461"/>
    </row>
    <row r="11" spans="1:50" ht="6" customHeight="1" thickBot="1" x14ac:dyDescent="0.3">
      <c r="B11" s="7"/>
      <c r="S11" s="461"/>
    </row>
    <row r="12" spans="1:50" ht="16.5" thickBot="1" x14ac:dyDescent="0.3">
      <c r="B12" s="7"/>
      <c r="S12" s="461"/>
      <c r="U12" s="459" t="s">
        <v>673</v>
      </c>
      <c r="V12" s="459"/>
      <c r="W12" s="459"/>
      <c r="X12" s="459"/>
      <c r="Y12" s="459"/>
      <c r="Z12" s="459"/>
      <c r="AA12" s="459"/>
      <c r="AC12" s="222" t="s">
        <v>211</v>
      </c>
      <c r="AD12" s="222" t="s">
        <v>211</v>
      </c>
      <c r="AE12" s="222" t="s">
        <v>676</v>
      </c>
      <c r="AR12" s="459" t="s">
        <v>673</v>
      </c>
      <c r="AS12" s="459"/>
      <c r="AT12" s="459"/>
      <c r="AU12" s="459"/>
      <c r="AV12" s="459"/>
      <c r="AW12" s="459"/>
      <c r="AX12" s="459"/>
    </row>
    <row r="13" spans="1:50" ht="16.5" thickBot="1" x14ac:dyDescent="0.3">
      <c r="B13" s="7"/>
      <c r="S13" s="461"/>
      <c r="U13" s="460" t="s">
        <v>823</v>
      </c>
      <c r="V13" s="460"/>
      <c r="W13" s="460"/>
      <c r="X13" s="460"/>
      <c r="Y13" s="460"/>
      <c r="Z13" s="460"/>
      <c r="AA13" s="460"/>
      <c r="AC13" s="222"/>
      <c r="AD13" s="222" t="s">
        <v>810</v>
      </c>
      <c r="AE13" s="222"/>
      <c r="AG13" s="274"/>
      <c r="AH13" s="274"/>
      <c r="AJ13" s="262"/>
      <c r="AK13" s="260"/>
      <c r="AL13" s="260"/>
      <c r="AM13" s="271" t="s">
        <v>827</v>
      </c>
      <c r="AN13" s="273">
        <f>+BudgetAssump!$K$23+BudgetAssump!K24</f>
        <v>0.22850000000000001</v>
      </c>
      <c r="AO13" s="256"/>
      <c r="AP13" s="264" t="s">
        <v>825</v>
      </c>
      <c r="AQ13" s="264"/>
      <c r="AR13" s="460" t="s">
        <v>823</v>
      </c>
      <c r="AS13" s="460"/>
      <c r="AT13" s="460"/>
      <c r="AU13" s="460"/>
      <c r="AV13" s="460"/>
      <c r="AW13" s="460"/>
      <c r="AX13" s="460"/>
    </row>
    <row r="14" spans="1:50" ht="15.75" thickBot="1" x14ac:dyDescent="0.3">
      <c r="B14" s="7"/>
      <c r="F14" s="28" t="str">
        <f>'GF Summary'!$F$6</f>
        <v>Actuals</v>
      </c>
      <c r="G14" s="29"/>
      <c r="H14" s="29" t="str">
        <f>'GF Summary'!$H$6</f>
        <v>Actuals</v>
      </c>
      <c r="I14" s="29"/>
      <c r="J14" s="30" t="str">
        <f>'GF Summary'!$J$6</f>
        <v>Actuals</v>
      </c>
      <c r="K14" s="5"/>
      <c r="L14" s="28" t="str">
        <f>'GF Summary'!$L$6</f>
        <v>Revised</v>
      </c>
      <c r="M14" s="29"/>
      <c r="N14" s="29"/>
      <c r="O14" s="29"/>
      <c r="P14" s="30" t="str">
        <f>'GF Summary'!$P$6</f>
        <v>Proposed</v>
      </c>
      <c r="Q14" s="5"/>
      <c r="S14" s="461"/>
      <c r="T14" t="s">
        <v>821</v>
      </c>
      <c r="U14" s="5" t="s">
        <v>819</v>
      </c>
      <c r="V14" s="5" t="s">
        <v>819</v>
      </c>
      <c r="W14" s="5" t="s">
        <v>819</v>
      </c>
      <c r="X14" s="5" t="s">
        <v>819</v>
      </c>
      <c r="Y14" s="5" t="s">
        <v>819</v>
      </c>
      <c r="Z14" s="5" t="s">
        <v>819</v>
      </c>
      <c r="AA14" s="5" t="s">
        <v>819</v>
      </c>
      <c r="AC14" s="5" t="s">
        <v>820</v>
      </c>
      <c r="AD14" s="5" t="s">
        <v>820</v>
      </c>
      <c r="AE14" s="5" t="s">
        <v>820</v>
      </c>
      <c r="AG14" s="169" t="s">
        <v>819</v>
      </c>
      <c r="AH14" s="169" t="s">
        <v>819</v>
      </c>
      <c r="AI14" s="169" t="s">
        <v>819</v>
      </c>
      <c r="AJ14" s="262" t="s">
        <v>820</v>
      </c>
      <c r="AK14" s="262" t="s">
        <v>820</v>
      </c>
      <c r="AL14" s="262" t="s">
        <v>820</v>
      </c>
      <c r="AM14" s="256" t="s">
        <v>820</v>
      </c>
      <c r="AN14" s="264" t="s">
        <v>820</v>
      </c>
      <c r="AO14" s="256" t="s">
        <v>820</v>
      </c>
      <c r="AP14" s="264" t="s">
        <v>820</v>
      </c>
      <c r="AQ14" s="264"/>
      <c r="AR14" s="256" t="s">
        <v>819</v>
      </c>
      <c r="AS14" s="256" t="s">
        <v>819</v>
      </c>
      <c r="AT14" s="256" t="s">
        <v>819</v>
      </c>
      <c r="AU14" s="256" t="s">
        <v>819</v>
      </c>
      <c r="AV14" s="256" t="s">
        <v>819</v>
      </c>
      <c r="AW14" s="256" t="s">
        <v>819</v>
      </c>
      <c r="AX14" s="169" t="s">
        <v>819</v>
      </c>
    </row>
    <row r="15" spans="1:50" ht="15.75" thickBot="1" x14ac:dyDescent="0.3">
      <c r="B15" s="7"/>
      <c r="F15" s="31" t="str">
        <f>'GF Summary'!$F$7</f>
        <v>FY 19-20</v>
      </c>
      <c r="G15" s="32"/>
      <c r="H15" s="33" t="str">
        <f>'GF Summary'!$H$7</f>
        <v>FY 20-21</v>
      </c>
      <c r="I15" s="33"/>
      <c r="J15" s="34" t="str">
        <f>'GF Summary'!$J$7</f>
        <v>FY 21-22</v>
      </c>
      <c r="K15" s="5"/>
      <c r="L15" s="31" t="str">
        <f>'GF Summary'!$L$7</f>
        <v>FY 22-23</v>
      </c>
      <c r="M15" s="33"/>
      <c r="N15" s="33" t="s">
        <v>81</v>
      </c>
      <c r="O15" s="33"/>
      <c r="P15" s="34" t="str">
        <f>'GF Summary'!$P$7</f>
        <v>FY 23-24</v>
      </c>
      <c r="Q15" s="5"/>
      <c r="S15" s="461"/>
      <c r="U15" s="218" t="s">
        <v>420</v>
      </c>
      <c r="V15" s="221" t="s">
        <v>415</v>
      </c>
      <c r="W15" s="219" t="s">
        <v>421</v>
      </c>
      <c r="X15" s="221" t="s">
        <v>674</v>
      </c>
      <c r="Y15" s="219" t="s">
        <v>675</v>
      </c>
      <c r="Z15" s="221" t="s">
        <v>424</v>
      </c>
      <c r="AA15" s="220" t="s">
        <v>425</v>
      </c>
      <c r="AB15" s="220" t="s">
        <v>809</v>
      </c>
      <c r="AC15" s="221" t="s">
        <v>430</v>
      </c>
      <c r="AD15" s="220" t="s">
        <v>811</v>
      </c>
      <c r="AE15" s="221" t="s">
        <v>430</v>
      </c>
      <c r="AG15" s="272" t="s">
        <v>414</v>
      </c>
      <c r="AH15" s="272" t="s">
        <v>426</v>
      </c>
      <c r="AI15" s="272" t="s">
        <v>824</v>
      </c>
      <c r="AJ15" s="263" t="s">
        <v>416</v>
      </c>
      <c r="AK15" s="261" t="s">
        <v>417</v>
      </c>
      <c r="AL15" s="261" t="s">
        <v>418</v>
      </c>
      <c r="AM15" s="259" t="s">
        <v>419</v>
      </c>
      <c r="AN15" s="265" t="s">
        <v>439</v>
      </c>
      <c r="AO15" s="259" t="s">
        <v>440</v>
      </c>
      <c r="AP15" s="265" t="s">
        <v>441</v>
      </c>
      <c r="AQ15" s="265" t="s">
        <v>826</v>
      </c>
      <c r="AR15" s="168" t="s">
        <v>420</v>
      </c>
      <c r="AS15" s="168" t="s">
        <v>415</v>
      </c>
      <c r="AT15" s="168" t="s">
        <v>421</v>
      </c>
      <c r="AU15" s="168" t="s">
        <v>422</v>
      </c>
      <c r="AV15" s="168" t="s">
        <v>423</v>
      </c>
      <c r="AW15" s="168" t="s">
        <v>424</v>
      </c>
      <c r="AX15" s="272" t="s">
        <v>425</v>
      </c>
    </row>
    <row r="16" spans="1:50" x14ac:dyDescent="0.25">
      <c r="B16" s="7" t="s">
        <v>232</v>
      </c>
      <c r="F16" s="24"/>
      <c r="G16" s="25"/>
      <c r="H16" s="25"/>
      <c r="I16" s="25"/>
      <c r="J16" s="26"/>
      <c r="K16" s="25"/>
      <c r="L16" s="24"/>
      <c r="M16" s="25"/>
      <c r="N16" s="25"/>
      <c r="O16" s="25"/>
      <c r="P16" s="26"/>
      <c r="S16" s="461"/>
      <c r="U16" s="169"/>
      <c r="V16" s="169"/>
      <c r="W16" s="169"/>
      <c r="X16" s="169"/>
      <c r="Y16" s="169"/>
      <c r="Z16" s="169"/>
      <c r="AA16" s="169"/>
      <c r="AB16" s="169"/>
      <c r="AC16" s="256"/>
      <c r="AD16" s="256"/>
      <c r="AE16" s="257"/>
      <c r="AJ16" s="262"/>
      <c r="AK16" s="260"/>
      <c r="AL16" s="260"/>
      <c r="AM16" s="256"/>
      <c r="AN16" s="264">
        <f>+AM16*AN13</f>
        <v>0</v>
      </c>
      <c r="AO16" s="256"/>
      <c r="AP16" s="264">
        <f>AN16+AO16</f>
        <v>0</v>
      </c>
      <c r="AQ16" s="264">
        <f>+AP16+AM16</f>
        <v>0</v>
      </c>
      <c r="AR16" s="169"/>
      <c r="AS16" s="169"/>
      <c r="AT16" s="169"/>
      <c r="AU16" s="169"/>
      <c r="AV16" s="169"/>
      <c r="AW16" s="169"/>
      <c r="AX16" s="169"/>
    </row>
    <row r="17" spans="2:50" x14ac:dyDescent="0.25">
      <c r="B17" s="246" t="s">
        <v>728</v>
      </c>
      <c r="C17" t="s">
        <v>148</v>
      </c>
      <c r="F17" s="316"/>
      <c r="G17" s="27"/>
      <c r="H17" s="27"/>
      <c r="I17" s="27"/>
      <c r="J17" s="317"/>
      <c r="K17" s="27"/>
      <c r="L17" s="316"/>
      <c r="M17" s="27"/>
      <c r="N17" s="27">
        <f t="shared" ref="N17:N26" si="0">P17-L17</f>
        <v>0</v>
      </c>
      <c r="O17" s="27"/>
      <c r="P17" s="317"/>
      <c r="S17" s="461"/>
      <c r="U17" s="169"/>
      <c r="V17" s="169"/>
      <c r="W17" s="169"/>
      <c r="X17" s="169"/>
      <c r="Y17" s="169"/>
      <c r="Z17" s="169"/>
      <c r="AA17" s="169"/>
      <c r="AB17" s="169"/>
      <c r="AC17" s="169"/>
      <c r="AD17" s="169"/>
      <c r="AE17" s="102"/>
      <c r="AJ17" s="262"/>
      <c r="AK17" s="260"/>
      <c r="AL17" s="260"/>
      <c r="AM17" s="256"/>
      <c r="AN17" s="264"/>
      <c r="AO17" s="256"/>
      <c r="AP17" s="264">
        <f t="shared" ref="AP17:AP39" si="1">AN17+AO17</f>
        <v>0</v>
      </c>
      <c r="AQ17" s="264">
        <f t="shared" ref="AQ17:AQ39" si="2">+AP17+AM17</f>
        <v>0</v>
      </c>
      <c r="AR17" s="169"/>
      <c r="AS17" s="169"/>
      <c r="AT17" s="169"/>
      <c r="AU17" s="169"/>
      <c r="AV17" s="169"/>
      <c r="AW17" s="169"/>
      <c r="AX17" s="169"/>
    </row>
    <row r="18" spans="2:50" x14ac:dyDescent="0.25">
      <c r="B18" s="246" t="s">
        <v>719</v>
      </c>
      <c r="C18" t="s">
        <v>226</v>
      </c>
      <c r="F18" s="316">
        <v>13323.81</v>
      </c>
      <c r="G18" s="27"/>
      <c r="H18" s="27">
        <v>8900</v>
      </c>
      <c r="I18" s="27"/>
      <c r="J18" s="317">
        <v>15850</v>
      </c>
      <c r="K18" s="27"/>
      <c r="L18" s="316">
        <v>12579</v>
      </c>
      <c r="M18" s="27"/>
      <c r="N18" s="27">
        <f t="shared" si="0"/>
        <v>7171</v>
      </c>
      <c r="O18" s="27"/>
      <c r="P18" s="317">
        <v>19750</v>
      </c>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246" t="s">
        <v>720</v>
      </c>
      <c r="C19" t="s">
        <v>149</v>
      </c>
      <c r="F19" s="316">
        <v>2277.38</v>
      </c>
      <c r="G19" s="27"/>
      <c r="H19" s="361">
        <v>1788</v>
      </c>
      <c r="I19" s="27"/>
      <c r="J19" s="317">
        <v>3252</v>
      </c>
      <c r="K19" s="27"/>
      <c r="L19" s="316">
        <v>3188</v>
      </c>
      <c r="M19" s="27"/>
      <c r="N19" s="27">
        <f t="shared" si="0"/>
        <v>1325</v>
      </c>
      <c r="O19" s="27"/>
      <c r="P19" s="317">
        <v>4513</v>
      </c>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246" t="s">
        <v>721</v>
      </c>
      <c r="C20" t="s">
        <v>150</v>
      </c>
      <c r="F20" s="316"/>
      <c r="G20" s="27"/>
      <c r="H20" s="27"/>
      <c r="I20" s="27"/>
      <c r="J20" s="317"/>
      <c r="K20" s="27"/>
      <c r="L20" s="316"/>
      <c r="M20" s="27"/>
      <c r="N20" s="27">
        <f t="shared" si="0"/>
        <v>0</v>
      </c>
      <c r="O20" s="27"/>
      <c r="P20" s="317"/>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246" t="s">
        <v>722</v>
      </c>
      <c r="C21" t="s">
        <v>151</v>
      </c>
      <c r="F21" s="316"/>
      <c r="G21" s="27"/>
      <c r="H21" s="27"/>
      <c r="I21" s="27"/>
      <c r="J21" s="317"/>
      <c r="K21" s="27"/>
      <c r="L21" s="316"/>
      <c r="M21" s="27"/>
      <c r="N21" s="27">
        <f t="shared" si="0"/>
        <v>0</v>
      </c>
      <c r="O21" s="27"/>
      <c r="P21" s="317"/>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723</v>
      </c>
      <c r="C22" t="s">
        <v>102</v>
      </c>
      <c r="F22" s="316">
        <v>3997</v>
      </c>
      <c r="G22" s="27"/>
      <c r="H22" s="27">
        <v>510</v>
      </c>
      <c r="I22" s="27"/>
      <c r="J22" s="317">
        <v>1545</v>
      </c>
      <c r="K22" s="27"/>
      <c r="L22" s="316">
        <v>2200</v>
      </c>
      <c r="M22" s="27"/>
      <c r="N22" s="27">
        <f t="shared" si="0"/>
        <v>4310</v>
      </c>
      <c r="O22" s="27"/>
      <c r="P22" s="317">
        <v>6510</v>
      </c>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724</v>
      </c>
      <c r="C23" t="s">
        <v>152</v>
      </c>
      <c r="F23" s="316">
        <v>21371</v>
      </c>
      <c r="G23" s="27"/>
      <c r="H23" s="27">
        <v>5751</v>
      </c>
      <c r="I23" s="27"/>
      <c r="J23" s="317">
        <v>21525</v>
      </c>
      <c r="K23" s="27"/>
      <c r="L23" s="316">
        <v>23175</v>
      </c>
      <c r="M23" s="27"/>
      <c r="N23" s="27">
        <f t="shared" si="0"/>
        <v>-4462</v>
      </c>
      <c r="O23" s="27"/>
      <c r="P23" s="317">
        <v>18713</v>
      </c>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725</v>
      </c>
      <c r="C24" t="s">
        <v>153</v>
      </c>
      <c r="F24" s="316"/>
      <c r="G24" s="27"/>
      <c r="H24" s="27"/>
      <c r="I24" s="27"/>
      <c r="J24" s="317"/>
      <c r="K24" s="27"/>
      <c r="L24" s="316"/>
      <c r="M24" s="27"/>
      <c r="N24" s="27">
        <f t="shared" si="0"/>
        <v>0</v>
      </c>
      <c r="O24" s="27"/>
      <c r="P24" s="317"/>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726</v>
      </c>
      <c r="C25" t="s">
        <v>154</v>
      </c>
      <c r="F25" s="316"/>
      <c r="G25" s="27"/>
      <c r="H25" s="27"/>
      <c r="I25" s="27"/>
      <c r="J25" s="317"/>
      <c r="K25" s="27"/>
      <c r="L25" s="316"/>
      <c r="M25" s="27"/>
      <c r="N25" s="27">
        <f t="shared" si="0"/>
        <v>0</v>
      </c>
      <c r="O25" s="27"/>
      <c r="P25" s="317"/>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246" t="s">
        <v>727</v>
      </c>
      <c r="C26" t="s">
        <v>155</v>
      </c>
      <c r="F26" s="325"/>
      <c r="G26" s="27"/>
      <c r="H26" s="326"/>
      <c r="I26" s="27"/>
      <c r="J26" s="327"/>
      <c r="K26" s="27"/>
      <c r="L26" s="325"/>
      <c r="M26" s="27"/>
      <c r="N26" s="326">
        <f t="shared" si="0"/>
        <v>0</v>
      </c>
      <c r="O26" s="27"/>
      <c r="P26" s="327"/>
      <c r="S26" s="461"/>
      <c r="U26" s="169"/>
      <c r="V26" s="169"/>
      <c r="W26" s="169"/>
      <c r="X26" s="169"/>
      <c r="Y26" s="169"/>
      <c r="Z26" s="169"/>
      <c r="AA26" s="169"/>
      <c r="AB26" s="169"/>
      <c r="AC26" s="169"/>
      <c r="AD26" s="169"/>
      <c r="AE26" s="102"/>
      <c r="AJ26" s="262"/>
      <c r="AK26" s="260"/>
      <c r="AL26" s="260"/>
      <c r="AM26" s="256"/>
      <c r="AN26" s="264"/>
      <c r="AO26" s="256"/>
      <c r="AP26" s="264">
        <f t="shared" si="1"/>
        <v>0</v>
      </c>
      <c r="AQ26" s="264">
        <f t="shared" si="2"/>
        <v>0</v>
      </c>
      <c r="AR26" s="169"/>
      <c r="AS26" s="169"/>
      <c r="AT26" s="169"/>
      <c r="AU26" s="169"/>
      <c r="AV26" s="169"/>
      <c r="AW26" s="169"/>
      <c r="AX26" s="169"/>
    </row>
    <row r="27" spans="2:50" ht="15.75" thickBot="1" x14ac:dyDescent="0.3">
      <c r="B27" s="7" t="s">
        <v>233</v>
      </c>
      <c r="F27" s="332">
        <f>SUM(F16:F26)</f>
        <v>40969.19</v>
      </c>
      <c r="G27" s="333"/>
      <c r="H27" s="333">
        <f>SUM(H16:H26)</f>
        <v>16949</v>
      </c>
      <c r="I27" s="333"/>
      <c r="J27" s="335">
        <f>SUM(J16:J26)</f>
        <v>42172</v>
      </c>
      <c r="K27" s="27"/>
      <c r="L27" s="332">
        <f>SUM(L16:L26)</f>
        <v>41142</v>
      </c>
      <c r="M27" s="333"/>
      <c r="N27" s="333">
        <f>SUM(N16:N26)</f>
        <v>8344</v>
      </c>
      <c r="O27" s="333"/>
      <c r="P27" s="335">
        <f>SUM(P16:P26)</f>
        <v>49486</v>
      </c>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x14ac:dyDescent="0.25">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ht="15.75" thickBot="1" x14ac:dyDescent="0.3">
      <c r="F30" s="275"/>
      <c r="G30" s="275"/>
      <c r="H30" s="275"/>
      <c r="I30" s="275"/>
      <c r="J30" s="275"/>
      <c r="K30" s="275"/>
      <c r="L30" s="275"/>
      <c r="M30" s="275"/>
      <c r="N30" s="275"/>
      <c r="O30" s="275"/>
      <c r="P30" s="275"/>
      <c r="S30" s="461"/>
      <c r="AJ30" s="262"/>
      <c r="AK30" s="260"/>
      <c r="AL30" s="260"/>
      <c r="AM30" s="256"/>
      <c r="AN30" s="264"/>
      <c r="AO30" s="256"/>
      <c r="AP30" s="264">
        <f t="shared" si="1"/>
        <v>0</v>
      </c>
      <c r="AQ30" s="264">
        <f t="shared" si="2"/>
        <v>0</v>
      </c>
      <c r="AR30" s="169"/>
      <c r="AS30" s="169"/>
      <c r="AT30" s="169"/>
      <c r="AU30" s="169"/>
      <c r="AV30" s="169"/>
      <c r="AW30" s="169"/>
      <c r="AX30" s="169"/>
    </row>
    <row r="31" spans="2:50" x14ac:dyDescent="0.25">
      <c r="F31" s="276" t="str">
        <f>'GF Summary'!$F$6</f>
        <v>Actuals</v>
      </c>
      <c r="G31" s="277"/>
      <c r="H31" s="277" t="str">
        <f>'GF Summary'!$H$6</f>
        <v>Actuals</v>
      </c>
      <c r="I31" s="277"/>
      <c r="J31" s="278" t="str">
        <f>'GF Summary'!$J$6</f>
        <v>Actuals</v>
      </c>
      <c r="K31" s="275"/>
      <c r="L31" s="276" t="str">
        <f>'GF Summary'!$L$6</f>
        <v>Revised</v>
      </c>
      <c r="M31" s="277"/>
      <c r="N31" s="277"/>
      <c r="O31" s="277"/>
      <c r="P31" s="278" t="str">
        <f>'GF Summary'!$P$6</f>
        <v>Proposed</v>
      </c>
      <c r="S31" s="461"/>
      <c r="AJ31" s="262"/>
      <c r="AK31" s="260"/>
      <c r="AL31" s="260"/>
      <c r="AM31" s="256"/>
      <c r="AN31" s="264"/>
      <c r="AO31" s="256"/>
      <c r="AP31" s="264">
        <f t="shared" si="1"/>
        <v>0</v>
      </c>
      <c r="AQ31" s="264">
        <f t="shared" si="2"/>
        <v>0</v>
      </c>
      <c r="AR31" s="169"/>
      <c r="AS31" s="169"/>
      <c r="AT31" s="169"/>
      <c r="AU31" s="169"/>
      <c r="AV31" s="169"/>
      <c r="AW31" s="169"/>
      <c r="AX31" s="169"/>
    </row>
    <row r="32" spans="2:50" ht="15.75" thickBot="1" x14ac:dyDescent="0.3">
      <c r="B32" s="7" t="s">
        <v>220</v>
      </c>
      <c r="F32" s="279" t="str">
        <f>'GF Summary'!$F$7</f>
        <v>FY 19-20</v>
      </c>
      <c r="G32" s="280"/>
      <c r="H32" s="280" t="str">
        <f>'GF Summary'!$H$7</f>
        <v>FY 20-21</v>
      </c>
      <c r="I32" s="280"/>
      <c r="J32" s="281" t="str">
        <f>'GF Summary'!$J$7</f>
        <v>FY 21-22</v>
      </c>
      <c r="K32" s="275"/>
      <c r="L32" s="279" t="str">
        <f>'GF Summary'!$L$7</f>
        <v>FY 22-23</v>
      </c>
      <c r="M32" s="280"/>
      <c r="N32" s="280" t="s">
        <v>81</v>
      </c>
      <c r="O32" s="280"/>
      <c r="P32" s="281" t="str">
        <f>'GF Summary'!$P$7</f>
        <v>FY 23-24</v>
      </c>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729</v>
      </c>
      <c r="C33" t="s">
        <v>198</v>
      </c>
      <c r="F33" s="351"/>
      <c r="G33" s="352"/>
      <c r="H33" s="352"/>
      <c r="I33" s="352"/>
      <c r="J33" s="353"/>
      <c r="K33" s="275"/>
      <c r="L33" s="351"/>
      <c r="M33" s="352"/>
      <c r="N33" s="352">
        <f>P33-L33</f>
        <v>0</v>
      </c>
      <c r="O33" s="352"/>
      <c r="P33" s="353"/>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730</v>
      </c>
      <c r="C34" t="s">
        <v>221</v>
      </c>
      <c r="F34" s="354"/>
      <c r="G34" s="355"/>
      <c r="H34" s="355"/>
      <c r="I34" s="355"/>
      <c r="J34" s="356"/>
      <c r="K34" s="275"/>
      <c r="L34" s="354"/>
      <c r="M34" s="355"/>
      <c r="N34" s="355">
        <f>P34-L34</f>
        <v>0</v>
      </c>
      <c r="O34" s="355"/>
      <c r="P34" s="356"/>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731</v>
      </c>
      <c r="C35" t="s">
        <v>222</v>
      </c>
      <c r="F35" s="354"/>
      <c r="G35" s="355"/>
      <c r="H35" s="355"/>
      <c r="I35" s="355"/>
      <c r="J35" s="356"/>
      <c r="K35" s="275"/>
      <c r="L35" s="354"/>
      <c r="M35" s="355"/>
      <c r="N35" s="355">
        <f t="shared" ref="N35:N38" si="3">P35-L35</f>
        <v>0</v>
      </c>
      <c r="O35" s="355"/>
      <c r="P35" s="356"/>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732</v>
      </c>
      <c r="C36" t="s">
        <v>223</v>
      </c>
      <c r="F36" s="354"/>
      <c r="G36" s="355"/>
      <c r="H36" s="355"/>
      <c r="I36" s="355"/>
      <c r="J36" s="356"/>
      <c r="K36" s="275"/>
      <c r="L36" s="354"/>
      <c r="M36" s="355"/>
      <c r="N36" s="355">
        <f t="shared" si="3"/>
        <v>0</v>
      </c>
      <c r="O36" s="355"/>
      <c r="P36" s="356"/>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733</v>
      </c>
      <c r="C37" t="s">
        <v>245</v>
      </c>
      <c r="F37" s="354"/>
      <c r="G37" s="355"/>
      <c r="H37" s="355"/>
      <c r="I37" s="355"/>
      <c r="J37" s="356"/>
      <c r="K37" s="275"/>
      <c r="L37" s="354"/>
      <c r="M37" s="355"/>
      <c r="N37" s="355">
        <f t="shared" si="3"/>
        <v>0</v>
      </c>
      <c r="O37" s="355"/>
      <c r="P37" s="356"/>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B38" s="246" t="s">
        <v>734</v>
      </c>
      <c r="C38" t="s">
        <v>224</v>
      </c>
      <c r="F38" s="357"/>
      <c r="G38" s="355"/>
      <c r="H38" s="358"/>
      <c r="I38" s="355"/>
      <c r="J38" s="359"/>
      <c r="K38" s="275"/>
      <c r="L38" s="357"/>
      <c r="M38" s="355"/>
      <c r="N38" s="358">
        <f t="shared" si="3"/>
        <v>0</v>
      </c>
      <c r="O38" s="355"/>
      <c r="P38" s="359"/>
      <c r="S38" s="461"/>
      <c r="AJ38" s="262"/>
      <c r="AK38" s="260"/>
      <c r="AL38" s="260"/>
      <c r="AM38" s="256"/>
      <c r="AN38" s="264"/>
      <c r="AO38" s="256"/>
      <c r="AP38" s="264">
        <f t="shared" si="1"/>
        <v>0</v>
      </c>
      <c r="AQ38" s="264">
        <f t="shared" si="2"/>
        <v>0</v>
      </c>
      <c r="AR38" s="169"/>
      <c r="AS38" s="169"/>
      <c r="AT38" s="169"/>
      <c r="AU38" s="169"/>
      <c r="AV38" s="169"/>
      <c r="AW38" s="169"/>
      <c r="AX38" s="169"/>
    </row>
    <row r="39" spans="2:50" x14ac:dyDescent="0.25">
      <c r="D39" t="s">
        <v>225</v>
      </c>
      <c r="F39" s="354">
        <f>SUM(F33:F38)</f>
        <v>0</v>
      </c>
      <c r="G39" s="355"/>
      <c r="H39" s="355">
        <f>SUM(H33:H38)</f>
        <v>0</v>
      </c>
      <c r="I39" s="355"/>
      <c r="J39" s="360">
        <f>SUM(J33:J38)</f>
        <v>0</v>
      </c>
      <c r="K39" s="275"/>
      <c r="L39" s="354">
        <f>SUM(L33:L38)</f>
        <v>0</v>
      </c>
      <c r="M39" s="355"/>
      <c r="N39" s="355">
        <f>SUM(N33:N38)</f>
        <v>0</v>
      </c>
      <c r="O39" s="355"/>
      <c r="P39" s="360">
        <f>SUM(P33:P38)</f>
        <v>0</v>
      </c>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thickBot="1" x14ac:dyDescent="0.3">
      <c r="F40" s="6"/>
      <c r="G40" s="15"/>
      <c r="H40" s="15"/>
      <c r="I40" s="15"/>
      <c r="J40" s="16"/>
      <c r="L40" s="6"/>
      <c r="M40" s="15"/>
      <c r="N40" s="15"/>
      <c r="O40" s="15"/>
      <c r="P40" s="16"/>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x14ac:dyDescent="0.25">
      <c r="S41" s="461"/>
      <c r="AJ41" s="262"/>
      <c r="AK41" s="260"/>
      <c r="AL41" s="260"/>
      <c r="AM41" s="256"/>
      <c r="AS41" s="169"/>
      <c r="AT41" s="169"/>
      <c r="AU41" s="169"/>
      <c r="AV41" s="169"/>
      <c r="AW41" s="169"/>
      <c r="AX41" s="169"/>
    </row>
    <row r="42" spans="2:50" ht="14.45" customHeight="1"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S47" s="461"/>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row r="393" spans="36:50" x14ac:dyDescent="0.25">
      <c r="AJ393" s="262"/>
      <c r="AK393" s="260"/>
      <c r="AL393" s="260"/>
      <c r="AM393" s="256"/>
      <c r="AS393" s="169"/>
      <c r="AT393" s="169"/>
      <c r="AU393" s="169"/>
      <c r="AV393" s="169"/>
      <c r="AW393" s="169"/>
      <c r="AX393" s="169"/>
    </row>
  </sheetData>
  <mergeCells count="5">
    <mergeCell ref="AR12:AX12"/>
    <mergeCell ref="AR13:AX13"/>
    <mergeCell ref="S1:S47"/>
    <mergeCell ref="U12:AA12"/>
    <mergeCell ref="U13:AA13"/>
  </mergeCells>
  <pageMargins left="0.27" right="0.25" top="0.43" bottom="0.4" header="0.3" footer="0.17"/>
  <pageSetup scale="86" orientation="portrait" r:id="rId1"/>
  <headerFooter>
    <oddFooter>&amp;L&amp;D &amp;F&amp;C7
&amp;R&amp;A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L51"/>
  <sheetViews>
    <sheetView topLeftCell="A16" workbookViewId="0">
      <selection activeCell="B2" sqref="B2:L50"/>
    </sheetView>
  </sheetViews>
  <sheetFormatPr defaultRowHeight="15" x14ac:dyDescent="0.25"/>
  <cols>
    <col min="1" max="1" width="1.85546875" customWidth="1"/>
    <col min="3" max="3" width="10.28515625" bestFit="1" customWidth="1"/>
    <col min="4" max="4" width="10" bestFit="1" customWidth="1"/>
    <col min="13" max="13" width="1.42578125" customWidth="1"/>
  </cols>
  <sheetData>
    <row r="1" spans="2:12" ht="15.75" thickBot="1" x14ac:dyDescent="0.3"/>
    <row r="2" spans="2:12" ht="15.75" thickTop="1" x14ac:dyDescent="0.25">
      <c r="B2" s="386"/>
      <c r="C2" s="387"/>
      <c r="D2" s="387"/>
      <c r="E2" s="387"/>
      <c r="F2" s="387"/>
      <c r="G2" s="387"/>
      <c r="H2" s="387"/>
      <c r="I2" s="387"/>
      <c r="J2" s="387"/>
      <c r="K2" s="387"/>
      <c r="L2" s="388"/>
    </row>
    <row r="3" spans="2:12" x14ac:dyDescent="0.25">
      <c r="B3" s="389"/>
      <c r="C3" s="390"/>
      <c r="D3" s="390"/>
      <c r="E3" s="390"/>
      <c r="F3" s="390"/>
      <c r="G3" s="390"/>
      <c r="H3" s="390"/>
      <c r="I3" s="390"/>
      <c r="J3" s="390"/>
      <c r="K3" s="390"/>
      <c r="L3" s="391"/>
    </row>
    <row r="4" spans="2:12" x14ac:dyDescent="0.25">
      <c r="B4" s="389"/>
      <c r="C4" s="390"/>
      <c r="D4" s="390"/>
      <c r="E4" s="390"/>
      <c r="F4" s="390"/>
      <c r="G4" s="390"/>
      <c r="H4" s="390"/>
      <c r="I4" s="390"/>
      <c r="J4" s="390"/>
      <c r="K4" s="390"/>
      <c r="L4" s="391"/>
    </row>
    <row r="5" spans="2:12" x14ac:dyDescent="0.25">
      <c r="B5" s="389"/>
      <c r="C5" s="390"/>
      <c r="D5" s="390"/>
      <c r="E5" s="390"/>
      <c r="F5" s="390"/>
      <c r="G5" s="390"/>
      <c r="H5" s="390"/>
      <c r="I5" s="390"/>
      <c r="J5" s="390"/>
      <c r="K5" s="390"/>
      <c r="L5" s="391"/>
    </row>
    <row r="6" spans="2:12" x14ac:dyDescent="0.25">
      <c r="B6" s="389"/>
      <c r="C6" s="390"/>
      <c r="D6" s="390"/>
      <c r="E6" s="390"/>
      <c r="F6" s="390"/>
      <c r="G6" s="390"/>
      <c r="H6" s="390"/>
      <c r="I6" s="390"/>
      <c r="J6" s="390"/>
      <c r="K6" s="390"/>
      <c r="L6" s="391"/>
    </row>
    <row r="7" spans="2:12" x14ac:dyDescent="0.25">
      <c r="B7" s="389"/>
      <c r="C7" s="390"/>
      <c r="D7" s="390"/>
      <c r="E7" s="390"/>
      <c r="F7" s="390"/>
      <c r="G7" s="390"/>
      <c r="H7" s="390"/>
      <c r="I7" s="390"/>
      <c r="J7" s="390"/>
      <c r="K7" s="390"/>
      <c r="L7" s="391"/>
    </row>
    <row r="8" spans="2:12" ht="15.75" thickBot="1" x14ac:dyDescent="0.3">
      <c r="B8" s="389"/>
      <c r="C8" s="390"/>
      <c r="D8" s="390"/>
      <c r="E8" s="390"/>
      <c r="F8" s="390"/>
      <c r="G8" s="390"/>
      <c r="H8" s="390"/>
      <c r="I8" s="390"/>
      <c r="J8" s="390"/>
      <c r="K8" s="390"/>
      <c r="L8" s="391"/>
    </row>
    <row r="9" spans="2:12" ht="24" thickBot="1" x14ac:dyDescent="0.4">
      <c r="B9" s="389"/>
      <c r="C9" s="390"/>
      <c r="D9" s="223" t="s">
        <v>883</v>
      </c>
      <c r="E9" s="224"/>
      <c r="F9" s="224"/>
      <c r="G9" s="224"/>
      <c r="H9" s="224"/>
      <c r="I9" s="224"/>
      <c r="J9" s="225"/>
      <c r="K9" s="390"/>
      <c r="L9" s="391"/>
    </row>
    <row r="10" spans="2:12" ht="15.75" thickBot="1" x14ac:dyDescent="0.3">
      <c r="B10" s="389"/>
      <c r="C10" s="390"/>
      <c r="D10" s="390"/>
      <c r="E10" s="390"/>
      <c r="F10" s="390"/>
      <c r="G10" s="390"/>
      <c r="H10" s="390"/>
      <c r="I10" s="390"/>
      <c r="J10" s="390"/>
      <c r="K10" s="390"/>
      <c r="L10" s="391"/>
    </row>
    <row r="11" spans="2:12" ht="34.5" thickBot="1" x14ac:dyDescent="0.55000000000000004">
      <c r="B11" s="389"/>
      <c r="C11" s="390"/>
      <c r="D11" s="390"/>
      <c r="E11" s="226" t="s">
        <v>957</v>
      </c>
      <c r="F11" s="227"/>
      <c r="G11" s="227"/>
      <c r="H11" s="227"/>
      <c r="I11" s="228"/>
      <c r="J11" s="390"/>
      <c r="K11" s="390"/>
      <c r="L11" s="391"/>
    </row>
    <row r="12" spans="2:12" x14ac:dyDescent="0.25">
      <c r="B12" s="389"/>
      <c r="C12" s="390"/>
      <c r="D12" s="390"/>
      <c r="E12" s="390"/>
      <c r="F12" s="390"/>
      <c r="G12" s="390"/>
      <c r="H12" s="390"/>
      <c r="I12" s="390"/>
      <c r="J12" s="390"/>
      <c r="K12" s="390"/>
      <c r="L12" s="391"/>
    </row>
    <row r="13" spans="2:12" ht="15.75" thickBot="1" x14ac:dyDescent="0.3">
      <c r="B13" s="390"/>
      <c r="C13" s="390"/>
      <c r="D13" s="390"/>
      <c r="E13" s="390"/>
      <c r="F13" s="390"/>
      <c r="G13" s="390"/>
      <c r="H13" s="390"/>
      <c r="I13" s="390"/>
      <c r="J13" s="390"/>
      <c r="K13" s="390"/>
      <c r="L13" s="391"/>
    </row>
    <row r="14" spans="2:12" ht="29.25" customHeight="1" thickBot="1" x14ac:dyDescent="0.3">
      <c r="B14" s="389"/>
      <c r="C14" s="390"/>
      <c r="D14" s="390"/>
      <c r="E14" s="229" t="s">
        <v>671</v>
      </c>
      <c r="F14" s="230"/>
      <c r="G14" s="230"/>
      <c r="H14" s="230"/>
      <c r="I14" s="231"/>
      <c r="J14" s="390"/>
      <c r="K14" s="390"/>
      <c r="L14" s="391"/>
    </row>
    <row r="15" spans="2:12" x14ac:dyDescent="0.25">
      <c r="B15" s="389"/>
      <c r="C15" s="390"/>
      <c r="D15" s="390"/>
      <c r="E15" s="390"/>
      <c r="F15" s="390"/>
      <c r="G15" s="390"/>
      <c r="H15" s="390"/>
      <c r="I15" s="390"/>
      <c r="J15" s="390"/>
      <c r="K15" s="390"/>
      <c r="L15" s="391"/>
    </row>
    <row r="16" spans="2:12" x14ac:dyDescent="0.25">
      <c r="B16" s="389"/>
      <c r="C16" s="390"/>
      <c r="D16" s="390"/>
      <c r="E16" s="390"/>
      <c r="F16" s="390"/>
      <c r="G16" s="390"/>
      <c r="H16" s="390"/>
      <c r="I16" s="390"/>
      <c r="J16" s="390"/>
      <c r="K16" s="390"/>
      <c r="L16" s="391"/>
    </row>
    <row r="17" spans="2:12" x14ac:dyDescent="0.25">
      <c r="B17" s="389"/>
      <c r="C17" s="390"/>
      <c r="D17" s="390"/>
      <c r="E17" s="390"/>
      <c r="F17" s="390"/>
      <c r="G17" s="390"/>
      <c r="H17" s="390"/>
      <c r="I17" s="390"/>
      <c r="J17" s="390"/>
      <c r="K17" s="390"/>
      <c r="L17" s="391"/>
    </row>
    <row r="18" spans="2:12" x14ac:dyDescent="0.25">
      <c r="B18" s="389"/>
      <c r="C18" s="390"/>
      <c r="D18" s="390"/>
      <c r="F18" s="390"/>
      <c r="G18" s="390"/>
      <c r="H18" s="390"/>
      <c r="I18" s="390"/>
      <c r="J18" s="390"/>
      <c r="K18" s="390"/>
      <c r="L18" s="391"/>
    </row>
    <row r="19" spans="2:12" x14ac:dyDescent="0.25">
      <c r="B19" s="389"/>
      <c r="C19" s="390"/>
      <c r="D19" s="390"/>
      <c r="E19" s="390"/>
      <c r="F19" s="390"/>
      <c r="G19" s="390"/>
      <c r="H19" s="390"/>
      <c r="I19" s="390"/>
      <c r="J19" s="390"/>
      <c r="K19" s="390"/>
      <c r="L19" s="391"/>
    </row>
    <row r="20" spans="2:12" x14ac:dyDescent="0.25">
      <c r="B20" s="389"/>
      <c r="C20" s="390"/>
      <c r="D20" s="390"/>
      <c r="E20" s="390"/>
      <c r="F20" s="390"/>
      <c r="G20" s="390"/>
      <c r="H20" s="390"/>
      <c r="I20" s="390"/>
      <c r="J20" s="390"/>
      <c r="K20" s="390"/>
      <c r="L20" s="391"/>
    </row>
    <row r="21" spans="2:12" x14ac:dyDescent="0.25">
      <c r="B21" s="389"/>
      <c r="C21" s="390"/>
      <c r="D21" s="390"/>
      <c r="E21" s="390"/>
      <c r="F21" s="390"/>
      <c r="G21" s="390"/>
      <c r="H21" s="390"/>
      <c r="I21" s="390"/>
      <c r="J21" s="390"/>
      <c r="K21" s="390"/>
      <c r="L21" s="391"/>
    </row>
    <row r="22" spans="2:12" x14ac:dyDescent="0.25">
      <c r="B22" s="389"/>
      <c r="C22" s="390"/>
      <c r="D22" s="390"/>
      <c r="E22" s="390"/>
      <c r="F22" s="390"/>
      <c r="G22" s="390"/>
      <c r="H22" s="390"/>
      <c r="I22" s="390"/>
      <c r="J22" s="390"/>
      <c r="K22" s="390"/>
      <c r="L22" s="391"/>
    </row>
    <row r="23" spans="2:12" x14ac:dyDescent="0.25">
      <c r="B23" s="389"/>
      <c r="C23" s="390"/>
      <c r="D23" s="390"/>
      <c r="E23" s="390"/>
      <c r="F23" s="390"/>
      <c r="G23" s="390"/>
      <c r="H23" s="390"/>
      <c r="I23" s="390"/>
      <c r="J23" s="390"/>
      <c r="K23" s="390"/>
      <c r="L23" s="391"/>
    </row>
    <row r="24" spans="2:12" x14ac:dyDescent="0.25">
      <c r="B24" s="389"/>
      <c r="C24" s="390"/>
      <c r="D24" s="390"/>
      <c r="E24" s="390"/>
      <c r="F24" s="390"/>
      <c r="G24" s="390"/>
      <c r="H24" s="390"/>
      <c r="I24" s="390"/>
      <c r="J24" s="390"/>
      <c r="K24" s="390"/>
      <c r="L24" s="391"/>
    </row>
    <row r="25" spans="2:12" x14ac:dyDescent="0.25">
      <c r="B25" s="389"/>
      <c r="C25" s="390"/>
      <c r="D25" s="390"/>
      <c r="E25" s="390"/>
      <c r="F25" s="390"/>
      <c r="G25" s="390"/>
      <c r="H25" s="390"/>
      <c r="I25" s="390"/>
      <c r="J25" s="390"/>
      <c r="K25" s="390"/>
      <c r="L25" s="391"/>
    </row>
    <row r="26" spans="2:12" x14ac:dyDescent="0.25">
      <c r="B26" s="389"/>
      <c r="C26" s="390"/>
      <c r="D26" s="390"/>
      <c r="E26" s="392"/>
      <c r="F26" s="390"/>
      <c r="G26" s="392"/>
      <c r="H26" s="390"/>
      <c r="I26" s="390"/>
      <c r="J26" s="390"/>
      <c r="K26" s="390"/>
      <c r="L26" s="391"/>
    </row>
    <row r="27" spans="2:12" x14ac:dyDescent="0.25">
      <c r="B27" s="389"/>
      <c r="C27" s="390"/>
      <c r="D27" s="390"/>
      <c r="E27" s="390"/>
      <c r="F27" s="390"/>
      <c r="G27" s="390"/>
      <c r="H27" s="390"/>
      <c r="I27" s="390"/>
      <c r="J27" s="390"/>
      <c r="K27" s="390"/>
      <c r="L27" s="391"/>
    </row>
    <row r="28" spans="2:12" x14ac:dyDescent="0.25">
      <c r="B28" s="389"/>
      <c r="C28" s="390"/>
      <c r="D28" s="390"/>
      <c r="E28" s="390"/>
      <c r="F28" s="390"/>
      <c r="G28" s="390"/>
      <c r="H28" s="390"/>
      <c r="I28" s="390"/>
      <c r="J28" s="390"/>
      <c r="K28" s="390"/>
      <c r="L28" s="391"/>
    </row>
    <row r="29" spans="2:12" x14ac:dyDescent="0.25">
      <c r="B29" s="389"/>
      <c r="C29" s="390"/>
      <c r="D29" s="390"/>
      <c r="E29" s="390"/>
      <c r="F29" s="390"/>
      <c r="G29" s="390"/>
      <c r="H29" s="390"/>
      <c r="I29" s="390"/>
      <c r="J29" s="390"/>
      <c r="K29" s="390"/>
      <c r="L29" s="391"/>
    </row>
    <row r="30" spans="2:12" x14ac:dyDescent="0.25">
      <c r="B30" s="389"/>
      <c r="C30" s="390"/>
      <c r="D30" s="390"/>
      <c r="E30" s="390"/>
      <c r="F30" s="390"/>
      <c r="G30" s="390"/>
      <c r="H30" s="390"/>
      <c r="I30" s="390"/>
      <c r="J30" s="390"/>
      <c r="K30" s="390"/>
      <c r="L30" s="391"/>
    </row>
    <row r="31" spans="2:12" x14ac:dyDescent="0.25">
      <c r="B31" s="389"/>
      <c r="C31" s="390"/>
      <c r="D31" s="390"/>
      <c r="E31" s="390"/>
      <c r="F31" s="390"/>
      <c r="G31" s="390"/>
      <c r="H31" s="390"/>
      <c r="I31" s="390"/>
      <c r="J31" s="390"/>
      <c r="K31" s="390"/>
      <c r="L31" s="391"/>
    </row>
    <row r="32" spans="2:12" x14ac:dyDescent="0.25">
      <c r="B32" s="389"/>
      <c r="C32" s="390"/>
      <c r="D32" s="390"/>
      <c r="E32" s="390"/>
      <c r="F32" s="390"/>
      <c r="G32" s="390"/>
      <c r="H32" s="390"/>
      <c r="I32" s="390"/>
      <c r="J32" s="390"/>
      <c r="K32" s="390"/>
      <c r="L32" s="391"/>
    </row>
    <row r="33" spans="2:12" x14ac:dyDescent="0.25">
      <c r="B33" s="389"/>
      <c r="C33" s="390"/>
      <c r="D33" s="390"/>
      <c r="E33" s="390"/>
      <c r="F33" s="390"/>
      <c r="G33" s="390"/>
      <c r="H33" s="390"/>
      <c r="I33" s="390"/>
      <c r="J33" s="390"/>
      <c r="K33" s="390"/>
      <c r="L33" s="391"/>
    </row>
    <row r="34" spans="2:12" x14ac:dyDescent="0.25">
      <c r="B34" s="389"/>
      <c r="C34" s="390"/>
      <c r="D34" s="390"/>
      <c r="E34" s="390"/>
      <c r="F34" s="390"/>
      <c r="G34" s="390"/>
      <c r="H34" s="390"/>
      <c r="I34" s="390"/>
      <c r="J34" s="390"/>
      <c r="K34" s="390"/>
      <c r="L34" s="391"/>
    </row>
    <row r="35" spans="2:12" x14ac:dyDescent="0.25">
      <c r="B35" s="389"/>
      <c r="C35" s="390"/>
      <c r="D35" s="390"/>
      <c r="E35" s="390"/>
      <c r="F35" s="390"/>
      <c r="G35" s="390"/>
      <c r="H35" s="390"/>
      <c r="I35" s="390"/>
      <c r="J35" s="390"/>
      <c r="K35" s="390"/>
      <c r="L35" s="391"/>
    </row>
    <row r="36" spans="2:12" x14ac:dyDescent="0.25">
      <c r="B36" s="389"/>
      <c r="C36" s="390"/>
      <c r="D36" s="390"/>
      <c r="E36" s="390"/>
      <c r="F36" s="390"/>
      <c r="G36" s="390"/>
      <c r="H36" s="390"/>
      <c r="I36" s="390"/>
      <c r="J36" s="390"/>
      <c r="K36" s="390"/>
      <c r="L36" s="391"/>
    </row>
    <row r="37" spans="2:12" x14ac:dyDescent="0.25">
      <c r="B37" s="389"/>
      <c r="C37" s="390"/>
      <c r="D37" s="390"/>
      <c r="E37" s="390"/>
      <c r="F37" s="390"/>
      <c r="G37" s="390"/>
      <c r="H37" s="390"/>
      <c r="I37" s="390"/>
      <c r="J37" s="390"/>
      <c r="K37" s="390"/>
      <c r="L37" s="391"/>
    </row>
    <row r="38" spans="2:12" x14ac:dyDescent="0.25">
      <c r="B38" s="389"/>
      <c r="C38" s="390"/>
      <c r="D38" s="390"/>
      <c r="E38" s="390"/>
      <c r="F38" s="390"/>
      <c r="G38" s="390"/>
      <c r="H38" s="390"/>
      <c r="I38" s="390"/>
      <c r="J38" s="390"/>
      <c r="K38" s="390"/>
      <c r="L38" s="391"/>
    </row>
    <row r="39" spans="2:12" x14ac:dyDescent="0.25">
      <c r="B39" s="389"/>
      <c r="C39" s="390"/>
      <c r="D39" s="390"/>
      <c r="E39" s="390"/>
      <c r="F39" s="411"/>
      <c r="G39" s="390"/>
      <c r="H39" s="390"/>
      <c r="I39" s="390"/>
      <c r="J39" s="390"/>
      <c r="K39" s="390"/>
      <c r="L39" s="391"/>
    </row>
    <row r="40" spans="2:12" x14ac:dyDescent="0.25">
      <c r="B40" s="389"/>
      <c r="C40" s="390"/>
      <c r="D40" s="390"/>
      <c r="E40" s="412"/>
      <c r="F40" s="390"/>
      <c r="G40" s="411"/>
      <c r="H40" s="411"/>
      <c r="I40" s="413"/>
      <c r="J40" s="390"/>
      <c r="K40" s="390"/>
      <c r="L40" s="391"/>
    </row>
    <row r="41" spans="2:12" x14ac:dyDescent="0.25">
      <c r="B41" s="389"/>
      <c r="C41" s="390"/>
      <c r="D41" s="412"/>
      <c r="E41" s="411"/>
      <c r="F41" s="411"/>
      <c r="G41" s="411"/>
      <c r="H41" s="411"/>
      <c r="I41" s="413"/>
      <c r="J41" s="390"/>
      <c r="K41" s="390"/>
      <c r="L41" s="391"/>
    </row>
    <row r="42" spans="2:12" x14ac:dyDescent="0.25">
      <c r="B42" s="389"/>
      <c r="C42" s="390"/>
      <c r="D42" s="412"/>
      <c r="E42" s="411"/>
      <c r="F42" s="411"/>
      <c r="G42" s="411"/>
      <c r="H42" s="411"/>
      <c r="I42" s="413"/>
      <c r="J42" s="390"/>
      <c r="K42" s="390"/>
      <c r="L42" s="391"/>
    </row>
    <row r="43" spans="2:12" x14ac:dyDescent="0.25">
      <c r="B43" s="389"/>
      <c r="C43" s="390"/>
      <c r="D43" s="411"/>
      <c r="E43" s="411"/>
      <c r="F43" s="411"/>
      <c r="G43" s="411"/>
      <c r="H43" s="411"/>
      <c r="I43" s="413"/>
      <c r="J43" s="390"/>
      <c r="K43" s="390"/>
      <c r="L43" s="391"/>
    </row>
    <row r="44" spans="2:12" x14ac:dyDescent="0.25">
      <c r="B44" s="389"/>
      <c r="C44" s="390"/>
      <c r="D44" s="412"/>
      <c r="E44" s="411"/>
      <c r="F44" s="411"/>
      <c r="G44" s="412"/>
      <c r="H44" s="411"/>
      <c r="I44" s="413"/>
      <c r="J44" s="390"/>
      <c r="K44" s="390"/>
      <c r="L44" s="391"/>
    </row>
    <row r="45" spans="2:12" x14ac:dyDescent="0.25">
      <c r="B45" s="389"/>
      <c r="C45" s="390"/>
      <c r="D45" s="412"/>
      <c r="E45" s="411"/>
      <c r="F45" s="411"/>
      <c r="G45" s="412"/>
      <c r="H45" s="411"/>
      <c r="I45" s="413"/>
      <c r="J45" s="390"/>
      <c r="K45" s="390"/>
      <c r="L45" s="391"/>
    </row>
    <row r="46" spans="2:12" x14ac:dyDescent="0.25">
      <c r="B46" s="389"/>
      <c r="C46" s="390"/>
      <c r="D46" s="411"/>
      <c r="E46" s="411"/>
      <c r="F46" s="411"/>
      <c r="G46" s="411"/>
      <c r="H46" s="411"/>
      <c r="I46" s="413"/>
      <c r="J46" s="390"/>
      <c r="K46" s="390"/>
      <c r="L46" s="391"/>
    </row>
    <row r="47" spans="2:12" x14ac:dyDescent="0.25">
      <c r="B47" s="389"/>
      <c r="C47" s="390"/>
      <c r="D47" s="411"/>
      <c r="E47" s="411"/>
      <c r="F47" s="411"/>
      <c r="G47" s="411"/>
      <c r="H47" s="411"/>
      <c r="I47" s="413"/>
      <c r="J47" s="390"/>
      <c r="K47" s="390"/>
      <c r="L47" s="391"/>
    </row>
    <row r="48" spans="2:12" x14ac:dyDescent="0.25">
      <c r="B48" s="389"/>
      <c r="C48" s="390"/>
      <c r="D48" s="414"/>
      <c r="E48" s="411"/>
      <c r="F48" s="411"/>
      <c r="G48" s="411"/>
      <c r="H48" s="411"/>
      <c r="I48" s="413"/>
      <c r="J48" s="390"/>
      <c r="K48" s="390"/>
      <c r="L48" s="391"/>
    </row>
    <row r="49" spans="2:12" x14ac:dyDescent="0.25">
      <c r="B49" s="389"/>
      <c r="C49" s="390"/>
      <c r="D49" s="390"/>
      <c r="E49" s="390"/>
      <c r="F49" s="390"/>
      <c r="G49" s="390"/>
      <c r="H49" s="390"/>
      <c r="I49" s="390"/>
      <c r="J49" s="390"/>
      <c r="K49" s="390"/>
      <c r="L49" s="391"/>
    </row>
    <row r="50" spans="2:12" ht="15.75" thickBot="1" x14ac:dyDescent="0.3">
      <c r="B50" s="393"/>
      <c r="C50" s="394"/>
      <c r="D50" s="394"/>
      <c r="E50" s="394"/>
      <c r="F50" s="394"/>
      <c r="G50" s="394"/>
      <c r="H50" s="394"/>
      <c r="I50" s="394"/>
      <c r="J50" s="394"/>
      <c r="K50" s="394"/>
      <c r="L50" s="395"/>
    </row>
    <row r="51" spans="2:12" ht="15.75" thickTop="1" x14ac:dyDescent="0.25"/>
  </sheetData>
  <pageMargins left="0.55000000000000004" right="0.4" top="0.56000000000000005" bottom="0.57999999999999996" header="0.3" footer="0.28000000000000003"/>
  <pageSetup scale="90" orientation="portrait" r:id="rId1"/>
  <headerFooter>
    <oddFooter>&amp;L&amp;D &amp;F&amp;R&amp;A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6F646-CF02-4412-9879-993CA8D94108}">
  <sheetPr codeName="Sheet16">
    <pageSetUpPr fitToPage="1"/>
  </sheetPr>
  <dimension ref="A1:AX393"/>
  <sheetViews>
    <sheetView topLeftCell="A7" zoomScale="90" zoomScaleNormal="90" workbookViewId="0">
      <selection activeCell="P17" sqref="P17:P26"/>
    </sheetView>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11.140625" bestFit="1"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D6">
        <v>2100</v>
      </c>
      <c r="F6" t="s">
        <v>234</v>
      </c>
      <c r="J6" t="s">
        <v>949</v>
      </c>
      <c r="S6" s="461"/>
    </row>
    <row r="7" spans="1:50" x14ac:dyDescent="0.25">
      <c r="B7" s="7" t="s">
        <v>218</v>
      </c>
      <c r="S7" s="461"/>
    </row>
    <row r="8" spans="1:50" x14ac:dyDescent="0.25">
      <c r="B8" s="7"/>
      <c r="S8" s="461"/>
    </row>
    <row r="9" spans="1:50" ht="15.75" thickBot="1" x14ac:dyDescent="0.3">
      <c r="B9" s="7" t="s">
        <v>219</v>
      </c>
      <c r="S9" s="461"/>
    </row>
    <row r="10" spans="1:50" ht="45.75" thickBot="1" x14ac:dyDescent="0.3">
      <c r="B10" s="7"/>
      <c r="C10" s="91" t="s">
        <v>236</v>
      </c>
      <c r="D10" s="92"/>
      <c r="E10" s="92"/>
      <c r="F10" s="92"/>
      <c r="G10" s="92"/>
      <c r="H10" s="92"/>
      <c r="I10" s="92"/>
      <c r="J10" s="92"/>
      <c r="K10" s="92"/>
      <c r="L10" s="92"/>
      <c r="M10" s="92"/>
      <c r="N10" s="92"/>
      <c r="O10" s="92"/>
      <c r="P10" s="93"/>
      <c r="S10" s="461"/>
    </row>
    <row r="11" spans="1:50" ht="6" customHeight="1" thickBot="1" x14ac:dyDescent="0.3">
      <c r="B11" s="7"/>
      <c r="S11" s="461"/>
    </row>
    <row r="12" spans="1:50" ht="16.5" thickBot="1" x14ac:dyDescent="0.3">
      <c r="B12" s="7"/>
      <c r="S12" s="461"/>
      <c r="U12" s="459" t="s">
        <v>673</v>
      </c>
      <c r="V12" s="459"/>
      <c r="W12" s="459"/>
      <c r="X12" s="459"/>
      <c r="Y12" s="459"/>
      <c r="Z12" s="459"/>
      <c r="AA12" s="459"/>
      <c r="AC12" s="222" t="s">
        <v>211</v>
      </c>
      <c r="AD12" s="222" t="s">
        <v>211</v>
      </c>
      <c r="AE12" s="222" t="s">
        <v>676</v>
      </c>
      <c r="AR12" s="459" t="s">
        <v>673</v>
      </c>
      <c r="AS12" s="459"/>
      <c r="AT12" s="459"/>
      <c r="AU12" s="459"/>
      <c r="AV12" s="459"/>
      <c r="AW12" s="459"/>
      <c r="AX12" s="459"/>
    </row>
    <row r="13" spans="1:50" ht="16.5" thickBot="1" x14ac:dyDescent="0.3">
      <c r="B13" s="7"/>
      <c r="S13" s="461"/>
      <c r="U13" s="460" t="s">
        <v>823</v>
      </c>
      <c r="V13" s="460"/>
      <c r="W13" s="460"/>
      <c r="X13" s="460"/>
      <c r="Y13" s="460"/>
      <c r="Z13" s="460"/>
      <c r="AA13" s="460"/>
      <c r="AC13" s="222"/>
      <c r="AD13" s="222" t="s">
        <v>810</v>
      </c>
      <c r="AE13" s="222"/>
      <c r="AG13" s="274"/>
      <c r="AH13" s="274"/>
      <c r="AJ13" s="262"/>
      <c r="AK13" s="260"/>
      <c r="AL13" s="260"/>
      <c r="AM13" s="271" t="s">
        <v>827</v>
      </c>
      <c r="AN13" s="273">
        <f>+BudgetAssump!$K$23+BudgetAssump!K24</f>
        <v>0.22850000000000001</v>
      </c>
      <c r="AO13" s="256"/>
      <c r="AP13" s="264" t="s">
        <v>825</v>
      </c>
      <c r="AQ13" s="264"/>
      <c r="AR13" s="460" t="s">
        <v>823</v>
      </c>
      <c r="AS13" s="460"/>
      <c r="AT13" s="460"/>
      <c r="AU13" s="460"/>
      <c r="AV13" s="460"/>
      <c r="AW13" s="460"/>
      <c r="AX13" s="460"/>
    </row>
    <row r="14" spans="1:50" ht="15.75" thickBot="1" x14ac:dyDescent="0.3">
      <c r="B14" s="7"/>
      <c r="F14" s="28" t="str">
        <f>'GF Summary'!$F$6</f>
        <v>Actuals</v>
      </c>
      <c r="G14" s="29"/>
      <c r="H14" s="29" t="str">
        <f>'GF Summary'!$H$6</f>
        <v>Actuals</v>
      </c>
      <c r="I14" s="29"/>
      <c r="J14" s="30" t="str">
        <f>'GF Summary'!$J$6</f>
        <v>Actuals</v>
      </c>
      <c r="K14" s="5"/>
      <c r="L14" s="28" t="str">
        <f>'GF Summary'!$L$6</f>
        <v>Revised</v>
      </c>
      <c r="M14" s="29"/>
      <c r="N14" s="29"/>
      <c r="O14" s="29"/>
      <c r="P14" s="30" t="str">
        <f>'GF Summary'!$P$6</f>
        <v>Proposed</v>
      </c>
      <c r="Q14" s="5"/>
      <c r="S14" s="461"/>
      <c r="T14" t="s">
        <v>821</v>
      </c>
      <c r="U14" s="5" t="s">
        <v>819</v>
      </c>
      <c r="V14" s="5" t="s">
        <v>819</v>
      </c>
      <c r="W14" s="5" t="s">
        <v>819</v>
      </c>
      <c r="X14" s="5" t="s">
        <v>819</v>
      </c>
      <c r="Y14" s="5" t="s">
        <v>819</v>
      </c>
      <c r="Z14" s="5" t="s">
        <v>819</v>
      </c>
      <c r="AA14" s="5" t="s">
        <v>819</v>
      </c>
      <c r="AC14" s="5" t="s">
        <v>820</v>
      </c>
      <c r="AD14" s="5" t="s">
        <v>820</v>
      </c>
      <c r="AE14" s="5" t="s">
        <v>820</v>
      </c>
      <c r="AG14" s="169" t="s">
        <v>819</v>
      </c>
      <c r="AH14" s="169" t="s">
        <v>819</v>
      </c>
      <c r="AI14" s="169" t="s">
        <v>819</v>
      </c>
      <c r="AJ14" s="262" t="s">
        <v>820</v>
      </c>
      <c r="AK14" s="262" t="s">
        <v>820</v>
      </c>
      <c r="AL14" s="262" t="s">
        <v>820</v>
      </c>
      <c r="AM14" s="256" t="s">
        <v>820</v>
      </c>
      <c r="AN14" s="264" t="s">
        <v>820</v>
      </c>
      <c r="AO14" s="256" t="s">
        <v>820</v>
      </c>
      <c r="AP14" s="264" t="s">
        <v>820</v>
      </c>
      <c r="AQ14" s="264"/>
      <c r="AR14" s="256" t="s">
        <v>819</v>
      </c>
      <c r="AS14" s="256" t="s">
        <v>819</v>
      </c>
      <c r="AT14" s="256" t="s">
        <v>819</v>
      </c>
      <c r="AU14" s="256" t="s">
        <v>819</v>
      </c>
      <c r="AV14" s="256" t="s">
        <v>819</v>
      </c>
      <c r="AW14" s="256" t="s">
        <v>819</v>
      </c>
      <c r="AX14" s="169" t="s">
        <v>819</v>
      </c>
    </row>
    <row r="15" spans="1:50" ht="15.75" thickBot="1" x14ac:dyDescent="0.3">
      <c r="B15" s="7"/>
      <c r="F15" s="31" t="str">
        <f>'GF Summary'!$F$7</f>
        <v>FY 19-20</v>
      </c>
      <c r="G15" s="32"/>
      <c r="H15" s="33" t="str">
        <f>'GF Summary'!$H$7</f>
        <v>FY 20-21</v>
      </c>
      <c r="I15" s="33"/>
      <c r="J15" s="34" t="str">
        <f>'GF Summary'!$J$7</f>
        <v>FY 21-22</v>
      </c>
      <c r="K15" s="5"/>
      <c r="L15" s="31" t="str">
        <f>'GF Summary'!$L$7</f>
        <v>FY 22-23</v>
      </c>
      <c r="M15" s="33"/>
      <c r="N15" s="33" t="s">
        <v>81</v>
      </c>
      <c r="O15" s="33"/>
      <c r="P15" s="34" t="str">
        <f>'GF Summary'!$P$7</f>
        <v>FY 23-24</v>
      </c>
      <c r="Q15" s="5"/>
      <c r="S15" s="461"/>
      <c r="U15" s="218" t="s">
        <v>420</v>
      </c>
      <c r="V15" s="221" t="s">
        <v>415</v>
      </c>
      <c r="W15" s="219" t="s">
        <v>421</v>
      </c>
      <c r="X15" s="221" t="s">
        <v>674</v>
      </c>
      <c r="Y15" s="219" t="s">
        <v>675</v>
      </c>
      <c r="Z15" s="221" t="s">
        <v>424</v>
      </c>
      <c r="AA15" s="220" t="s">
        <v>425</v>
      </c>
      <c r="AB15" s="220" t="s">
        <v>809</v>
      </c>
      <c r="AC15" s="221" t="s">
        <v>430</v>
      </c>
      <c r="AD15" s="220" t="s">
        <v>811</v>
      </c>
      <c r="AE15" s="221" t="s">
        <v>430</v>
      </c>
      <c r="AG15" s="272" t="s">
        <v>414</v>
      </c>
      <c r="AH15" s="272" t="s">
        <v>426</v>
      </c>
      <c r="AI15" s="272" t="s">
        <v>824</v>
      </c>
      <c r="AJ15" s="263" t="s">
        <v>416</v>
      </c>
      <c r="AK15" s="261" t="s">
        <v>417</v>
      </c>
      <c r="AL15" s="261" t="s">
        <v>418</v>
      </c>
      <c r="AM15" s="259" t="s">
        <v>419</v>
      </c>
      <c r="AN15" s="265" t="s">
        <v>439</v>
      </c>
      <c r="AO15" s="259" t="s">
        <v>440</v>
      </c>
      <c r="AP15" s="265" t="s">
        <v>441</v>
      </c>
      <c r="AQ15" s="265" t="s">
        <v>826</v>
      </c>
      <c r="AR15" s="168" t="s">
        <v>420</v>
      </c>
      <c r="AS15" s="168" t="s">
        <v>415</v>
      </c>
      <c r="AT15" s="168" t="s">
        <v>421</v>
      </c>
      <c r="AU15" s="168" t="s">
        <v>422</v>
      </c>
      <c r="AV15" s="168" t="s">
        <v>423</v>
      </c>
      <c r="AW15" s="168" t="s">
        <v>424</v>
      </c>
      <c r="AX15" s="272" t="s">
        <v>425</v>
      </c>
    </row>
    <row r="16" spans="1:50" x14ac:dyDescent="0.25">
      <c r="B16" s="7" t="s">
        <v>243</v>
      </c>
      <c r="F16" s="316"/>
      <c r="G16" s="27"/>
      <c r="H16" s="27"/>
      <c r="I16" s="27"/>
      <c r="J16" s="317"/>
      <c r="K16" s="27"/>
      <c r="L16" s="316"/>
      <c r="M16" s="27"/>
      <c r="N16" s="27"/>
      <c r="O16" s="27"/>
      <c r="P16" s="317"/>
      <c r="S16" s="461"/>
      <c r="U16" s="169"/>
      <c r="V16" s="169"/>
      <c r="W16" s="169"/>
      <c r="X16" s="169"/>
      <c r="Y16" s="169"/>
      <c r="Z16" s="169"/>
      <c r="AA16" s="169"/>
      <c r="AB16" s="169"/>
      <c r="AC16" s="256"/>
      <c r="AD16" s="256"/>
      <c r="AE16" s="257"/>
      <c r="AJ16" s="262"/>
      <c r="AK16" s="260"/>
      <c r="AL16" s="260"/>
      <c r="AM16" s="256"/>
      <c r="AN16" s="264">
        <f>+AM16*AN13</f>
        <v>0</v>
      </c>
      <c r="AO16" s="256"/>
      <c r="AP16" s="264">
        <f>AN16+AO16</f>
        <v>0</v>
      </c>
      <c r="AQ16" s="264">
        <f>+AP16+AM16</f>
        <v>0</v>
      </c>
      <c r="AR16" s="169"/>
      <c r="AS16" s="169"/>
      <c r="AT16" s="169"/>
      <c r="AU16" s="169"/>
      <c r="AV16" s="169"/>
      <c r="AW16" s="169"/>
      <c r="AX16" s="169"/>
    </row>
    <row r="17" spans="2:50" x14ac:dyDescent="0.25">
      <c r="B17" s="246" t="s">
        <v>728</v>
      </c>
      <c r="C17" t="s">
        <v>148</v>
      </c>
      <c r="F17" s="316">
        <v>38972.65</v>
      </c>
      <c r="G17" s="27"/>
      <c r="H17" s="27">
        <v>25327.13</v>
      </c>
      <c r="I17" s="27"/>
      <c r="J17" s="317">
        <v>40200</v>
      </c>
      <c r="K17" s="27"/>
      <c r="L17" s="316">
        <v>43840</v>
      </c>
      <c r="M17" s="27"/>
      <c r="N17" s="27">
        <f t="shared" ref="N17:N26" si="0">P17-L17</f>
        <v>17670</v>
      </c>
      <c r="O17" s="27"/>
      <c r="P17" s="317">
        <v>61510</v>
      </c>
      <c r="S17" s="461"/>
      <c r="U17" s="169"/>
      <c r="V17" s="169"/>
      <c r="W17" s="169"/>
      <c r="X17" s="169"/>
      <c r="Y17" s="169"/>
      <c r="Z17" s="169"/>
      <c r="AA17" s="169"/>
      <c r="AB17" s="169"/>
      <c r="AC17" s="169"/>
      <c r="AD17" s="169"/>
      <c r="AE17" s="102"/>
      <c r="AJ17" s="262"/>
      <c r="AK17" s="260"/>
      <c r="AL17" s="260"/>
      <c r="AM17" s="256"/>
      <c r="AN17" s="264"/>
      <c r="AO17" s="256"/>
      <c r="AP17" s="264">
        <f t="shared" ref="AP17:AP39" si="1">AN17+AO17</f>
        <v>0</v>
      </c>
      <c r="AQ17" s="264">
        <f t="shared" ref="AQ17:AQ39" si="2">+AP17+AM17</f>
        <v>0</v>
      </c>
      <c r="AR17" s="169"/>
      <c r="AS17" s="169"/>
      <c r="AT17" s="169"/>
      <c r="AU17" s="169"/>
      <c r="AV17" s="169"/>
      <c r="AW17" s="169"/>
      <c r="AX17" s="169"/>
    </row>
    <row r="18" spans="2:50" x14ac:dyDescent="0.25">
      <c r="B18" s="246" t="s">
        <v>719</v>
      </c>
      <c r="C18" t="s">
        <v>226</v>
      </c>
      <c r="F18" s="316"/>
      <c r="G18" s="27"/>
      <c r="H18" s="27"/>
      <c r="I18" s="27"/>
      <c r="J18" s="317"/>
      <c r="K18" s="27"/>
      <c r="L18" s="316"/>
      <c r="M18" s="27"/>
      <c r="N18" s="27">
        <f t="shared" si="0"/>
        <v>1565</v>
      </c>
      <c r="O18" s="27"/>
      <c r="P18" s="317">
        <v>1565</v>
      </c>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246" t="s">
        <v>720</v>
      </c>
      <c r="C19" t="s">
        <v>149</v>
      </c>
      <c r="F19" s="316">
        <v>21242</v>
      </c>
      <c r="G19" s="27"/>
      <c r="H19" s="27">
        <v>16310.74</v>
      </c>
      <c r="I19" s="27"/>
      <c r="J19" s="317">
        <v>21178</v>
      </c>
      <c r="K19" s="27"/>
      <c r="L19" s="316">
        <v>21829</v>
      </c>
      <c r="M19" s="27"/>
      <c r="N19" s="27">
        <f t="shared" si="0"/>
        <v>4358</v>
      </c>
      <c r="O19" s="27"/>
      <c r="P19" s="317">
        <v>26187</v>
      </c>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246" t="s">
        <v>721</v>
      </c>
      <c r="C20" t="s">
        <v>150</v>
      </c>
      <c r="F20" s="316">
        <v>1932.5</v>
      </c>
      <c r="G20" s="27"/>
      <c r="H20" s="27">
        <v>1587.5</v>
      </c>
      <c r="I20" s="27"/>
      <c r="J20" s="317">
        <v>1177.81</v>
      </c>
      <c r="K20" s="27"/>
      <c r="L20" s="316">
        <v>12250</v>
      </c>
      <c r="M20" s="27"/>
      <c r="N20" s="27">
        <f t="shared" si="0"/>
        <v>1750</v>
      </c>
      <c r="O20" s="27"/>
      <c r="P20" s="317">
        <v>14000</v>
      </c>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246" t="s">
        <v>722</v>
      </c>
      <c r="C21" t="s">
        <v>151</v>
      </c>
      <c r="F21" s="316"/>
      <c r="G21" s="27"/>
      <c r="H21" s="27"/>
      <c r="I21" s="27"/>
      <c r="J21" s="317"/>
      <c r="K21" s="27"/>
      <c r="L21" s="316"/>
      <c r="M21" s="27"/>
      <c r="N21" s="27">
        <f t="shared" si="0"/>
        <v>0</v>
      </c>
      <c r="O21" s="27"/>
      <c r="P21" s="317"/>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723</v>
      </c>
      <c r="C22" t="s">
        <v>102</v>
      </c>
      <c r="F22" s="316">
        <v>1189</v>
      </c>
      <c r="G22" s="27"/>
      <c r="H22" s="27">
        <v>2201</v>
      </c>
      <c r="I22" s="27"/>
      <c r="J22" s="317">
        <v>1502</v>
      </c>
      <c r="K22" s="27"/>
      <c r="L22" s="316">
        <v>10568</v>
      </c>
      <c r="M22" s="27"/>
      <c r="N22" s="27">
        <f t="shared" si="0"/>
        <v>-188</v>
      </c>
      <c r="O22" s="27"/>
      <c r="P22" s="317">
        <v>10380</v>
      </c>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724</v>
      </c>
      <c r="C23" t="s">
        <v>152</v>
      </c>
      <c r="F23" s="316">
        <v>3173</v>
      </c>
      <c r="G23" s="27"/>
      <c r="H23" s="27">
        <v>5360.79</v>
      </c>
      <c r="I23" s="27"/>
      <c r="J23" s="317">
        <v>2010.51</v>
      </c>
      <c r="K23" s="27"/>
      <c r="L23" s="316">
        <v>3030</v>
      </c>
      <c r="M23" s="27"/>
      <c r="N23" s="27">
        <f t="shared" si="0"/>
        <v>-730</v>
      </c>
      <c r="O23" s="27"/>
      <c r="P23" s="317">
        <v>2300</v>
      </c>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725</v>
      </c>
      <c r="C24" t="s">
        <v>153</v>
      </c>
      <c r="F24" s="316"/>
      <c r="G24" s="27"/>
      <c r="H24" s="27"/>
      <c r="I24" s="27"/>
      <c r="J24" s="317"/>
      <c r="K24" s="27"/>
      <c r="L24" s="316"/>
      <c r="M24" s="27"/>
      <c r="N24" s="27">
        <f t="shared" si="0"/>
        <v>0</v>
      </c>
      <c r="O24" s="27"/>
      <c r="P24" s="317"/>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726</v>
      </c>
      <c r="C25" t="s">
        <v>154</v>
      </c>
      <c r="F25" s="316"/>
      <c r="G25" s="27"/>
      <c r="H25" s="27"/>
      <c r="I25" s="27"/>
      <c r="J25" s="317"/>
      <c r="K25" s="27"/>
      <c r="L25" s="316"/>
      <c r="M25" s="27"/>
      <c r="N25" s="27">
        <f t="shared" si="0"/>
        <v>0</v>
      </c>
      <c r="O25" s="27"/>
      <c r="P25" s="317"/>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246" t="s">
        <v>727</v>
      </c>
      <c r="C26" t="s">
        <v>155</v>
      </c>
      <c r="F26" s="325"/>
      <c r="G26" s="27"/>
      <c r="H26" s="326"/>
      <c r="I26" s="27"/>
      <c r="J26" s="327"/>
      <c r="K26" s="27"/>
      <c r="L26" s="325"/>
      <c r="M26" s="27"/>
      <c r="N26" s="326">
        <f t="shared" si="0"/>
        <v>0</v>
      </c>
      <c r="O26" s="27"/>
      <c r="P26" s="327"/>
      <c r="S26" s="461"/>
      <c r="U26" s="169"/>
      <c r="V26" s="169"/>
      <c r="W26" s="169"/>
      <c r="X26" s="169"/>
      <c r="Y26" s="169"/>
      <c r="Z26" s="169"/>
      <c r="AA26" s="169"/>
      <c r="AB26" s="169"/>
      <c r="AC26" s="169"/>
      <c r="AD26" s="169"/>
      <c r="AE26" s="102"/>
      <c r="AJ26" s="262"/>
      <c r="AK26" s="260"/>
      <c r="AL26" s="260"/>
      <c r="AM26" s="256"/>
      <c r="AN26" s="264"/>
      <c r="AO26" s="256"/>
      <c r="AP26" s="264">
        <f t="shared" si="1"/>
        <v>0</v>
      </c>
      <c r="AQ26" s="264">
        <f t="shared" si="2"/>
        <v>0</v>
      </c>
      <c r="AR26" s="169"/>
      <c r="AS26" s="169"/>
      <c r="AT26" s="169"/>
      <c r="AU26" s="169"/>
      <c r="AV26" s="169"/>
      <c r="AW26" s="169"/>
      <c r="AX26" s="169"/>
    </row>
    <row r="27" spans="2:50" ht="15.75" thickBot="1" x14ac:dyDescent="0.3">
      <c r="B27" s="7" t="s">
        <v>235</v>
      </c>
      <c r="F27" s="332">
        <f>SUM(F16:F26)</f>
        <v>66509.149999999994</v>
      </c>
      <c r="G27" s="333"/>
      <c r="H27" s="333">
        <f>SUM(H16:H26)</f>
        <v>50787.16</v>
      </c>
      <c r="I27" s="333"/>
      <c r="J27" s="335">
        <f>SUM(J17:J26)</f>
        <v>66068.319999999992</v>
      </c>
      <c r="K27" s="27"/>
      <c r="L27" s="332">
        <f>SUM(L16:L26)</f>
        <v>91517</v>
      </c>
      <c r="M27" s="333"/>
      <c r="N27" s="333">
        <f>SUM(N16:N26)</f>
        <v>24425</v>
      </c>
      <c r="O27" s="333"/>
      <c r="P27" s="335">
        <f>SUM(P16:P26)</f>
        <v>115942</v>
      </c>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x14ac:dyDescent="0.25">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ht="15.75" thickBot="1" x14ac:dyDescent="0.3">
      <c r="F30" s="275"/>
      <c r="G30" s="275"/>
      <c r="H30" s="275"/>
      <c r="I30" s="275"/>
      <c r="J30" s="275"/>
      <c r="K30" s="275"/>
      <c r="L30" s="275"/>
      <c r="M30" s="275"/>
      <c r="N30" s="275"/>
      <c r="O30" s="275"/>
      <c r="P30" s="275"/>
      <c r="S30" s="461"/>
      <c r="AJ30" s="262"/>
      <c r="AK30" s="260"/>
      <c r="AL30" s="260"/>
      <c r="AM30" s="256"/>
      <c r="AN30" s="264"/>
      <c r="AO30" s="256"/>
      <c r="AP30" s="264">
        <f t="shared" si="1"/>
        <v>0</v>
      </c>
      <c r="AQ30" s="264">
        <f t="shared" si="2"/>
        <v>0</v>
      </c>
      <c r="AR30" s="169"/>
      <c r="AS30" s="169"/>
      <c r="AT30" s="169"/>
      <c r="AU30" s="169"/>
      <c r="AV30" s="169"/>
      <c r="AW30" s="169"/>
      <c r="AX30" s="169"/>
    </row>
    <row r="31" spans="2:50" x14ac:dyDescent="0.25">
      <c r="F31" s="276" t="str">
        <f>'GF Summary'!$F$6</f>
        <v>Actuals</v>
      </c>
      <c r="G31" s="277"/>
      <c r="H31" s="277" t="str">
        <f>'GF Summary'!$H$6</f>
        <v>Actuals</v>
      </c>
      <c r="I31" s="277"/>
      <c r="J31" s="278" t="str">
        <f>'GF Summary'!$J$6</f>
        <v>Actuals</v>
      </c>
      <c r="K31" s="275"/>
      <c r="L31" s="276" t="str">
        <f>'GF Summary'!$L$6</f>
        <v>Revised</v>
      </c>
      <c r="M31" s="277"/>
      <c r="N31" s="277"/>
      <c r="O31" s="277"/>
      <c r="P31" s="278" t="str">
        <f>'GF Summary'!$P$6</f>
        <v>Proposed</v>
      </c>
      <c r="S31" s="461"/>
      <c r="AJ31" s="262"/>
      <c r="AK31" s="260"/>
      <c r="AL31" s="260"/>
      <c r="AM31" s="256"/>
      <c r="AN31" s="264"/>
      <c r="AO31" s="256"/>
      <c r="AP31" s="264">
        <f t="shared" si="1"/>
        <v>0</v>
      </c>
      <c r="AQ31" s="264">
        <f t="shared" si="2"/>
        <v>0</v>
      </c>
      <c r="AR31" s="169"/>
      <c r="AS31" s="169"/>
      <c r="AT31" s="169"/>
      <c r="AU31" s="169"/>
      <c r="AV31" s="169"/>
      <c r="AW31" s="169"/>
      <c r="AX31" s="169"/>
    </row>
    <row r="32" spans="2:50" ht="15.75" thickBot="1" x14ac:dyDescent="0.3">
      <c r="B32" s="7" t="s">
        <v>220</v>
      </c>
      <c r="F32" s="279" t="str">
        <f>'GF Summary'!$F$7</f>
        <v>FY 19-20</v>
      </c>
      <c r="G32" s="280"/>
      <c r="H32" s="280" t="str">
        <f>'GF Summary'!$H$7</f>
        <v>FY 20-21</v>
      </c>
      <c r="I32" s="280"/>
      <c r="J32" s="281" t="str">
        <f>'GF Summary'!$J$7</f>
        <v>FY 21-22</v>
      </c>
      <c r="K32" s="275"/>
      <c r="L32" s="279" t="str">
        <f>'GF Summary'!$L$7</f>
        <v>FY 22-23</v>
      </c>
      <c r="M32" s="280"/>
      <c r="N32" s="280" t="s">
        <v>81</v>
      </c>
      <c r="O32" s="280"/>
      <c r="P32" s="281" t="str">
        <f>'GF Summary'!$P$7</f>
        <v>FY 23-24</v>
      </c>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729</v>
      </c>
      <c r="C33" t="s">
        <v>198</v>
      </c>
      <c r="F33" s="351"/>
      <c r="G33" s="352"/>
      <c r="H33" s="352"/>
      <c r="I33" s="352"/>
      <c r="J33" s="353"/>
      <c r="K33" s="275"/>
      <c r="L33" s="351"/>
      <c r="M33" s="352"/>
      <c r="N33" s="352">
        <f>P33-L33</f>
        <v>0</v>
      </c>
      <c r="O33" s="352"/>
      <c r="P33" s="353"/>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730</v>
      </c>
      <c r="C34" t="s">
        <v>221</v>
      </c>
      <c r="F34" s="354"/>
      <c r="G34" s="355"/>
      <c r="H34" s="355"/>
      <c r="I34" s="355"/>
      <c r="J34" s="356"/>
      <c r="K34" s="275"/>
      <c r="L34" s="354"/>
      <c r="M34" s="355"/>
      <c r="N34" s="355">
        <f>P34-L34</f>
        <v>0</v>
      </c>
      <c r="O34" s="355"/>
      <c r="P34" s="356"/>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731</v>
      </c>
      <c r="C35" t="s">
        <v>222</v>
      </c>
      <c r="F35" s="354">
        <v>1</v>
      </c>
      <c r="G35" s="355"/>
      <c r="H35" s="355">
        <v>1</v>
      </c>
      <c r="I35" s="355"/>
      <c r="J35" s="356">
        <v>1</v>
      </c>
      <c r="K35" s="275"/>
      <c r="L35" s="354">
        <v>1</v>
      </c>
      <c r="M35" s="355"/>
      <c r="N35" s="355">
        <f t="shared" ref="N35:N38" si="3">P35-L35</f>
        <v>0</v>
      </c>
      <c r="O35" s="355"/>
      <c r="P35" s="356">
        <v>1</v>
      </c>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732</v>
      </c>
      <c r="C36" t="s">
        <v>223</v>
      </c>
      <c r="F36" s="354"/>
      <c r="G36" s="355"/>
      <c r="H36" s="355"/>
      <c r="I36" s="355"/>
      <c r="J36" s="356"/>
      <c r="K36" s="275"/>
      <c r="L36" s="354"/>
      <c r="M36" s="355"/>
      <c r="N36" s="355">
        <f t="shared" si="3"/>
        <v>0</v>
      </c>
      <c r="O36" s="355"/>
      <c r="P36" s="356"/>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733</v>
      </c>
      <c r="C37" t="s">
        <v>245</v>
      </c>
      <c r="F37" s="354"/>
      <c r="G37" s="355"/>
      <c r="H37" s="355"/>
      <c r="I37" s="355"/>
      <c r="J37" s="356"/>
      <c r="K37" s="275"/>
      <c r="L37" s="354"/>
      <c r="M37" s="355"/>
      <c r="N37" s="355">
        <f t="shared" si="3"/>
        <v>0</v>
      </c>
      <c r="O37" s="355"/>
      <c r="P37" s="356"/>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B38" s="246" t="s">
        <v>734</v>
      </c>
      <c r="C38" t="s">
        <v>224</v>
      </c>
      <c r="F38" s="357"/>
      <c r="G38" s="355"/>
      <c r="H38" s="358"/>
      <c r="I38" s="355"/>
      <c r="J38" s="359"/>
      <c r="K38" s="275"/>
      <c r="L38" s="357"/>
      <c r="M38" s="355"/>
      <c r="N38" s="358">
        <f t="shared" si="3"/>
        <v>0</v>
      </c>
      <c r="O38" s="355"/>
      <c r="P38" s="359"/>
      <c r="S38" s="461"/>
      <c r="AJ38" s="262"/>
      <c r="AK38" s="260"/>
      <c r="AL38" s="260"/>
      <c r="AM38" s="256"/>
      <c r="AN38" s="264"/>
      <c r="AO38" s="256"/>
      <c r="AP38" s="264">
        <f t="shared" si="1"/>
        <v>0</v>
      </c>
      <c r="AQ38" s="264">
        <f t="shared" si="2"/>
        <v>0</v>
      </c>
      <c r="AR38" s="169"/>
      <c r="AS38" s="169"/>
      <c r="AT38" s="169"/>
      <c r="AU38" s="169"/>
      <c r="AV38" s="169"/>
      <c r="AW38" s="169"/>
      <c r="AX38" s="169"/>
    </row>
    <row r="39" spans="2:50" x14ac:dyDescent="0.25">
      <c r="D39" t="s">
        <v>225</v>
      </c>
      <c r="F39" s="354">
        <f>SUM(F33:F38)</f>
        <v>1</v>
      </c>
      <c r="G39" s="355"/>
      <c r="H39" s="355">
        <f>SUM(H33:H38)</f>
        <v>1</v>
      </c>
      <c r="I39" s="355"/>
      <c r="J39" s="360">
        <f>SUM(J33:J38)</f>
        <v>1</v>
      </c>
      <c r="K39" s="275"/>
      <c r="L39" s="354">
        <f>SUM(L33:L38)</f>
        <v>1</v>
      </c>
      <c r="M39" s="355"/>
      <c r="N39" s="355">
        <f>SUM(N33:N38)</f>
        <v>0</v>
      </c>
      <c r="O39" s="355"/>
      <c r="P39" s="360">
        <f>SUM(P33:P38)</f>
        <v>1</v>
      </c>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thickBot="1" x14ac:dyDescent="0.3">
      <c r="F40" s="362"/>
      <c r="G40" s="363"/>
      <c r="H40" s="363"/>
      <c r="I40" s="363"/>
      <c r="J40" s="364"/>
      <c r="K40" s="275"/>
      <c r="L40" s="362"/>
      <c r="M40" s="363"/>
      <c r="N40" s="363"/>
      <c r="O40" s="363"/>
      <c r="P40" s="364"/>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x14ac:dyDescent="0.25">
      <c r="S41" s="461"/>
      <c r="AJ41" s="262"/>
      <c r="AK41" s="260"/>
      <c r="AL41" s="260"/>
      <c r="AM41" s="256"/>
      <c r="AS41" s="169"/>
      <c r="AT41" s="169"/>
      <c r="AU41" s="169"/>
      <c r="AV41" s="169"/>
      <c r="AW41" s="169"/>
      <c r="AX41" s="169"/>
    </row>
    <row r="42" spans="2:50" ht="14.45" customHeight="1"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S47" s="461"/>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row r="393" spans="36:50" x14ac:dyDescent="0.25">
      <c r="AJ393" s="262"/>
      <c r="AK393" s="260"/>
      <c r="AL393" s="260"/>
      <c r="AM393" s="256"/>
      <c r="AS393" s="169"/>
      <c r="AT393" s="169"/>
      <c r="AU393" s="169"/>
      <c r="AV393" s="169"/>
      <c r="AW393" s="169"/>
      <c r="AX393" s="169"/>
    </row>
  </sheetData>
  <mergeCells count="5">
    <mergeCell ref="AR12:AX12"/>
    <mergeCell ref="AR13:AX13"/>
    <mergeCell ref="S1:S47"/>
    <mergeCell ref="U12:AA12"/>
    <mergeCell ref="U13:AA13"/>
  </mergeCells>
  <pageMargins left="0.27" right="0.25" top="0.43" bottom="0.4" header="0.3" footer="0.17"/>
  <pageSetup scale="85" orientation="portrait" r:id="rId1"/>
  <headerFooter>
    <oddFooter>&amp;L&amp;D &amp;F&amp;C8&amp;R&amp;A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E6691-854C-4E7E-8812-6D165B0A97F8}">
  <sheetPr codeName="Sheet17">
    <pageSetUpPr fitToPage="1"/>
  </sheetPr>
  <dimension ref="A1:AX393"/>
  <sheetViews>
    <sheetView topLeftCell="A19" zoomScale="90" zoomScaleNormal="90" workbookViewId="0">
      <selection activeCell="P17" sqref="P17:P26"/>
    </sheetView>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9.5703125" bestFit="1"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D6">
        <v>2200</v>
      </c>
      <c r="F6" t="s">
        <v>237</v>
      </c>
      <c r="J6" t="s">
        <v>945</v>
      </c>
      <c r="S6" s="461"/>
    </row>
    <row r="7" spans="1:50" x14ac:dyDescent="0.25">
      <c r="B7" s="7" t="s">
        <v>218</v>
      </c>
      <c r="S7" s="461"/>
    </row>
    <row r="8" spans="1:50" x14ac:dyDescent="0.25">
      <c r="B8" s="7"/>
      <c r="S8" s="461"/>
    </row>
    <row r="9" spans="1:50" ht="15.75" thickBot="1" x14ac:dyDescent="0.3">
      <c r="B9" s="7" t="s">
        <v>219</v>
      </c>
      <c r="S9" s="461"/>
    </row>
    <row r="10" spans="1:50" ht="45.75" thickBot="1" x14ac:dyDescent="0.3">
      <c r="B10" s="7"/>
      <c r="C10" s="91" t="s">
        <v>236</v>
      </c>
      <c r="D10" s="92"/>
      <c r="E10" s="92"/>
      <c r="F10" s="92"/>
      <c r="G10" s="92"/>
      <c r="H10" s="92"/>
      <c r="I10" s="92"/>
      <c r="J10" s="92"/>
      <c r="K10" s="92"/>
      <c r="L10" s="92"/>
      <c r="M10" s="92"/>
      <c r="N10" s="92"/>
      <c r="O10" s="92"/>
      <c r="P10" s="93"/>
      <c r="S10" s="461"/>
    </row>
    <row r="11" spans="1:50" ht="6" customHeight="1" thickBot="1" x14ac:dyDescent="0.3">
      <c r="B11" s="7"/>
      <c r="S11" s="461"/>
    </row>
    <row r="12" spans="1:50" ht="16.5" thickBot="1" x14ac:dyDescent="0.3">
      <c r="B12" s="7"/>
      <c r="S12" s="461"/>
      <c r="U12" s="459" t="s">
        <v>673</v>
      </c>
      <c r="V12" s="459"/>
      <c r="W12" s="459"/>
      <c r="X12" s="459"/>
      <c r="Y12" s="459"/>
      <c r="Z12" s="459"/>
      <c r="AA12" s="459"/>
      <c r="AC12" s="222" t="s">
        <v>211</v>
      </c>
      <c r="AD12" s="222" t="s">
        <v>211</v>
      </c>
      <c r="AE12" s="222" t="s">
        <v>676</v>
      </c>
      <c r="AR12" s="459" t="s">
        <v>673</v>
      </c>
      <c r="AS12" s="459"/>
      <c r="AT12" s="459"/>
      <c r="AU12" s="459"/>
      <c r="AV12" s="459"/>
      <c r="AW12" s="459"/>
      <c r="AX12" s="459"/>
    </row>
    <row r="13" spans="1:50" ht="16.5" thickBot="1" x14ac:dyDescent="0.3">
      <c r="B13" s="7"/>
      <c r="S13" s="461"/>
      <c r="U13" s="460" t="s">
        <v>823</v>
      </c>
      <c r="V13" s="460"/>
      <c r="W13" s="460"/>
      <c r="X13" s="460"/>
      <c r="Y13" s="460"/>
      <c r="Z13" s="460"/>
      <c r="AA13" s="460"/>
      <c r="AC13" s="222"/>
      <c r="AD13" s="222" t="s">
        <v>810</v>
      </c>
      <c r="AE13" s="222"/>
      <c r="AG13" s="274"/>
      <c r="AH13" s="274"/>
      <c r="AJ13" s="262"/>
      <c r="AK13" s="260"/>
      <c r="AL13" s="260"/>
      <c r="AM13" s="271" t="s">
        <v>827</v>
      </c>
      <c r="AN13" s="273">
        <f>+BudgetAssump!$K$23+BudgetAssump!K24</f>
        <v>0.22850000000000001</v>
      </c>
      <c r="AO13" s="256"/>
      <c r="AP13" s="264" t="s">
        <v>825</v>
      </c>
      <c r="AQ13" s="264"/>
      <c r="AR13" s="460" t="s">
        <v>823</v>
      </c>
      <c r="AS13" s="460"/>
      <c r="AT13" s="460"/>
      <c r="AU13" s="460"/>
      <c r="AV13" s="460"/>
      <c r="AW13" s="460"/>
      <c r="AX13" s="460"/>
    </row>
    <row r="14" spans="1:50" ht="15.75" thickBot="1" x14ac:dyDescent="0.3">
      <c r="B14" s="7"/>
      <c r="F14" s="28" t="str">
        <f>'GF Summary'!$F$6</f>
        <v>Actuals</v>
      </c>
      <c r="G14" s="29"/>
      <c r="H14" s="29" t="str">
        <f>'GF Summary'!$H$6</f>
        <v>Actuals</v>
      </c>
      <c r="I14" s="29"/>
      <c r="J14" s="30" t="str">
        <f>'GF Summary'!$J$6</f>
        <v>Actuals</v>
      </c>
      <c r="K14" s="5"/>
      <c r="L14" s="28" t="str">
        <f>'GF Summary'!$L$6</f>
        <v>Revised</v>
      </c>
      <c r="M14" s="29"/>
      <c r="N14" s="29"/>
      <c r="O14" s="29"/>
      <c r="P14" s="30" t="str">
        <f>'GF Summary'!$P$6</f>
        <v>Proposed</v>
      </c>
      <c r="Q14" s="5"/>
      <c r="S14" s="461"/>
      <c r="T14" t="s">
        <v>821</v>
      </c>
      <c r="U14" s="5" t="s">
        <v>819</v>
      </c>
      <c r="V14" s="5" t="s">
        <v>819</v>
      </c>
      <c r="W14" s="5" t="s">
        <v>819</v>
      </c>
      <c r="X14" s="5" t="s">
        <v>819</v>
      </c>
      <c r="Y14" s="5" t="s">
        <v>819</v>
      </c>
      <c r="Z14" s="5" t="s">
        <v>819</v>
      </c>
      <c r="AA14" s="5" t="s">
        <v>819</v>
      </c>
      <c r="AC14" s="5" t="s">
        <v>820</v>
      </c>
      <c r="AD14" s="5" t="s">
        <v>820</v>
      </c>
      <c r="AE14" s="5" t="s">
        <v>820</v>
      </c>
      <c r="AG14" s="169" t="s">
        <v>819</v>
      </c>
      <c r="AH14" s="169" t="s">
        <v>819</v>
      </c>
      <c r="AI14" s="169" t="s">
        <v>819</v>
      </c>
      <c r="AJ14" s="262" t="s">
        <v>820</v>
      </c>
      <c r="AK14" s="262" t="s">
        <v>820</v>
      </c>
      <c r="AL14" s="262" t="s">
        <v>820</v>
      </c>
      <c r="AM14" s="256" t="s">
        <v>820</v>
      </c>
      <c r="AN14" s="264" t="s">
        <v>820</v>
      </c>
      <c r="AO14" s="256" t="s">
        <v>820</v>
      </c>
      <c r="AP14" s="264" t="s">
        <v>820</v>
      </c>
      <c r="AQ14" s="264"/>
      <c r="AR14" s="256" t="s">
        <v>819</v>
      </c>
      <c r="AS14" s="256" t="s">
        <v>819</v>
      </c>
      <c r="AT14" s="256" t="s">
        <v>819</v>
      </c>
      <c r="AU14" s="256" t="s">
        <v>819</v>
      </c>
      <c r="AV14" s="256" t="s">
        <v>819</v>
      </c>
      <c r="AW14" s="256" t="s">
        <v>819</v>
      </c>
      <c r="AX14" s="169" t="s">
        <v>819</v>
      </c>
    </row>
    <row r="15" spans="1:50" ht="15.75" thickBot="1" x14ac:dyDescent="0.3">
      <c r="B15" s="7"/>
      <c r="F15" s="31" t="str">
        <f>'GF Summary'!$F$7</f>
        <v>FY 19-20</v>
      </c>
      <c r="G15" s="32"/>
      <c r="H15" s="33" t="str">
        <f>'GF Summary'!$H$7</f>
        <v>FY 20-21</v>
      </c>
      <c r="I15" s="33"/>
      <c r="J15" s="34" t="str">
        <f>'GF Summary'!$J$7</f>
        <v>FY 21-22</v>
      </c>
      <c r="K15" s="5"/>
      <c r="L15" s="31" t="str">
        <f>'GF Summary'!$L$7</f>
        <v>FY 22-23</v>
      </c>
      <c r="M15" s="33"/>
      <c r="N15" s="33" t="s">
        <v>81</v>
      </c>
      <c r="O15" s="33"/>
      <c r="P15" s="34" t="str">
        <f>'GF Summary'!$P$7</f>
        <v>FY 23-24</v>
      </c>
      <c r="Q15" s="5"/>
      <c r="S15" s="461"/>
      <c r="U15" s="218" t="s">
        <v>420</v>
      </c>
      <c r="V15" s="221" t="s">
        <v>415</v>
      </c>
      <c r="W15" s="219" t="s">
        <v>421</v>
      </c>
      <c r="X15" s="221" t="s">
        <v>674</v>
      </c>
      <c r="Y15" s="219" t="s">
        <v>675</v>
      </c>
      <c r="Z15" s="221" t="s">
        <v>424</v>
      </c>
      <c r="AA15" s="220" t="s">
        <v>425</v>
      </c>
      <c r="AB15" s="220" t="s">
        <v>809</v>
      </c>
      <c r="AC15" s="221" t="s">
        <v>430</v>
      </c>
      <c r="AD15" s="220" t="s">
        <v>811</v>
      </c>
      <c r="AE15" s="221" t="s">
        <v>430</v>
      </c>
      <c r="AG15" s="272" t="s">
        <v>414</v>
      </c>
      <c r="AH15" s="272" t="s">
        <v>426</v>
      </c>
      <c r="AI15" s="272" t="s">
        <v>824</v>
      </c>
      <c r="AJ15" s="263" t="s">
        <v>416</v>
      </c>
      <c r="AK15" s="261" t="s">
        <v>417</v>
      </c>
      <c r="AL15" s="261" t="s">
        <v>418</v>
      </c>
      <c r="AM15" s="259" t="s">
        <v>419</v>
      </c>
      <c r="AN15" s="265" t="s">
        <v>439</v>
      </c>
      <c r="AO15" s="259" t="s">
        <v>440</v>
      </c>
      <c r="AP15" s="265" t="s">
        <v>441</v>
      </c>
      <c r="AQ15" s="265" t="s">
        <v>826</v>
      </c>
      <c r="AR15" s="168" t="s">
        <v>420</v>
      </c>
      <c r="AS15" s="168" t="s">
        <v>415</v>
      </c>
      <c r="AT15" s="168" t="s">
        <v>421</v>
      </c>
      <c r="AU15" s="168" t="s">
        <v>422</v>
      </c>
      <c r="AV15" s="168" t="s">
        <v>423</v>
      </c>
      <c r="AW15" s="168" t="s">
        <v>424</v>
      </c>
      <c r="AX15" s="272" t="s">
        <v>425</v>
      </c>
    </row>
    <row r="16" spans="1:50" x14ac:dyDescent="0.25">
      <c r="B16" s="7" t="s">
        <v>877</v>
      </c>
      <c r="F16" s="316"/>
      <c r="G16" s="27"/>
      <c r="H16" s="27"/>
      <c r="I16" s="27"/>
      <c r="J16" s="317"/>
      <c r="K16" s="27"/>
      <c r="L16" s="316"/>
      <c r="M16" s="27"/>
      <c r="N16" s="27"/>
      <c r="O16" s="27"/>
      <c r="P16" s="317"/>
      <c r="S16" s="461"/>
      <c r="U16" s="169"/>
      <c r="V16" s="169"/>
      <c r="W16" s="169"/>
      <c r="X16" s="169"/>
      <c r="Y16" s="169"/>
      <c r="Z16" s="169"/>
      <c r="AA16" s="169"/>
      <c r="AB16" s="169"/>
      <c r="AC16" s="256"/>
      <c r="AD16" s="256"/>
      <c r="AE16" s="257"/>
      <c r="AJ16" s="262"/>
      <c r="AK16" s="260"/>
      <c r="AL16" s="260"/>
      <c r="AM16" s="256"/>
      <c r="AN16" s="264">
        <f>+AM16*AN13</f>
        <v>0</v>
      </c>
      <c r="AO16" s="256"/>
      <c r="AP16" s="264">
        <f>AN16+AO16</f>
        <v>0</v>
      </c>
      <c r="AQ16" s="264">
        <f>+AP16+AM16</f>
        <v>0</v>
      </c>
      <c r="AR16" s="169"/>
      <c r="AS16" s="169"/>
      <c r="AT16" s="169"/>
      <c r="AU16" s="169"/>
      <c r="AV16" s="169"/>
      <c r="AW16" s="169"/>
      <c r="AX16" s="169"/>
    </row>
    <row r="17" spans="2:50" x14ac:dyDescent="0.25">
      <c r="B17" s="7" t="s">
        <v>728</v>
      </c>
      <c r="C17" t="s">
        <v>148</v>
      </c>
      <c r="F17" s="316">
        <v>56495</v>
      </c>
      <c r="G17" s="27"/>
      <c r="H17" s="27">
        <v>65324.51</v>
      </c>
      <c r="I17" s="27"/>
      <c r="J17" s="317">
        <v>82941.740000000005</v>
      </c>
      <c r="K17" s="27"/>
      <c r="L17" s="316">
        <v>59383</v>
      </c>
      <c r="M17" s="27"/>
      <c r="N17" s="27">
        <f t="shared" ref="N17:N26" si="0">P17-L17</f>
        <v>10408</v>
      </c>
      <c r="O17" s="27"/>
      <c r="P17" s="317">
        <v>69791</v>
      </c>
      <c r="S17" s="461"/>
      <c r="U17" s="169"/>
      <c r="V17" s="169"/>
      <c r="W17" s="169"/>
      <c r="X17" s="169"/>
      <c r="Y17" s="169"/>
      <c r="Z17" s="169"/>
      <c r="AA17" s="169"/>
      <c r="AB17" s="169"/>
      <c r="AC17" s="169"/>
      <c r="AD17" s="169"/>
      <c r="AE17" s="102"/>
      <c r="AJ17" s="262"/>
      <c r="AK17" s="260"/>
      <c r="AL17" s="260"/>
      <c r="AM17" s="256"/>
      <c r="AN17" s="264"/>
      <c r="AO17" s="256"/>
      <c r="AP17" s="264">
        <f t="shared" ref="AP17:AP39" si="1">AN17+AO17</f>
        <v>0</v>
      </c>
      <c r="AQ17" s="264">
        <f t="shared" ref="AQ17:AQ39" si="2">+AP17+AM17</f>
        <v>0</v>
      </c>
      <c r="AR17" s="169"/>
      <c r="AS17" s="169"/>
      <c r="AT17" s="169"/>
      <c r="AU17" s="169"/>
      <c r="AV17" s="169"/>
      <c r="AW17" s="169"/>
      <c r="AX17" s="169"/>
    </row>
    <row r="18" spans="2:50" x14ac:dyDescent="0.25">
      <c r="B18" s="7" t="s">
        <v>719</v>
      </c>
      <c r="C18" t="s">
        <v>226</v>
      </c>
      <c r="F18" s="316"/>
      <c r="G18" s="27"/>
      <c r="H18" s="27"/>
      <c r="I18" s="27"/>
      <c r="J18" s="317"/>
      <c r="K18" s="27"/>
      <c r="L18" s="316"/>
      <c r="M18" s="27"/>
      <c r="N18" s="27">
        <f t="shared" si="0"/>
        <v>0</v>
      </c>
      <c r="O18" s="27"/>
      <c r="P18" s="317"/>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7" t="s">
        <v>720</v>
      </c>
      <c r="C19" t="s">
        <v>149</v>
      </c>
      <c r="F19" s="316">
        <v>26656.91</v>
      </c>
      <c r="G19" s="27"/>
      <c r="H19" s="27">
        <v>23346.55</v>
      </c>
      <c r="I19" s="27"/>
      <c r="J19" s="317">
        <v>33770</v>
      </c>
      <c r="K19" s="27"/>
      <c r="L19" s="316">
        <v>27233</v>
      </c>
      <c r="M19" s="27"/>
      <c r="N19" s="27">
        <f t="shared" si="0"/>
        <v>488</v>
      </c>
      <c r="O19" s="27"/>
      <c r="P19" s="317">
        <v>27721</v>
      </c>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7" t="s">
        <v>721</v>
      </c>
      <c r="C20" t="s">
        <v>150</v>
      </c>
      <c r="F20" s="316">
        <v>1093</v>
      </c>
      <c r="G20" s="27"/>
      <c r="H20" s="27"/>
      <c r="I20" s="27"/>
      <c r="J20" s="317">
        <v>500</v>
      </c>
      <c r="K20" s="27"/>
      <c r="L20" s="316">
        <v>1374</v>
      </c>
      <c r="M20" s="27"/>
      <c r="N20" s="27">
        <f t="shared" si="0"/>
        <v>26</v>
      </c>
      <c r="O20" s="27"/>
      <c r="P20" s="317">
        <v>1400</v>
      </c>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7" t="s">
        <v>722</v>
      </c>
      <c r="C21" t="s">
        <v>151</v>
      </c>
      <c r="F21" s="316"/>
      <c r="G21" s="27"/>
      <c r="H21" s="27"/>
      <c r="I21" s="27"/>
      <c r="J21" s="317"/>
      <c r="K21" s="27"/>
      <c r="L21" s="316"/>
      <c r="M21" s="27"/>
      <c r="N21" s="27">
        <f t="shared" si="0"/>
        <v>0</v>
      </c>
      <c r="O21" s="27"/>
      <c r="P21" s="317"/>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7" t="s">
        <v>723</v>
      </c>
      <c r="C22" t="s">
        <v>102</v>
      </c>
      <c r="F22" s="316"/>
      <c r="G22" s="27"/>
      <c r="H22" s="27">
        <v>1242</v>
      </c>
      <c r="I22" s="27"/>
      <c r="J22" s="317">
        <v>2188</v>
      </c>
      <c r="K22" s="27"/>
      <c r="L22" s="316">
        <v>1000</v>
      </c>
      <c r="M22" s="27"/>
      <c r="N22" s="27">
        <f t="shared" si="0"/>
        <v>500</v>
      </c>
      <c r="O22" s="27"/>
      <c r="P22" s="317">
        <v>1500</v>
      </c>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7" t="s">
        <v>724</v>
      </c>
      <c r="C23" t="s">
        <v>152</v>
      </c>
      <c r="F23" s="316">
        <v>30519.86</v>
      </c>
      <c r="G23" s="27"/>
      <c r="H23" s="27">
        <v>23885.26</v>
      </c>
      <c r="I23" s="27"/>
      <c r="J23" s="317">
        <v>22945</v>
      </c>
      <c r="K23" s="27"/>
      <c r="L23" s="316">
        <v>16081</v>
      </c>
      <c r="M23" s="27"/>
      <c r="N23" s="27">
        <f t="shared" si="0"/>
        <v>5444</v>
      </c>
      <c r="O23" s="27"/>
      <c r="P23" s="317">
        <v>21525</v>
      </c>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7" t="s">
        <v>725</v>
      </c>
      <c r="C24" t="s">
        <v>153</v>
      </c>
      <c r="F24" s="316">
        <v>11872.69</v>
      </c>
      <c r="G24" s="27"/>
      <c r="H24" s="27">
        <v>10875.78</v>
      </c>
      <c r="I24" s="27"/>
      <c r="J24" s="317">
        <v>1151.56</v>
      </c>
      <c r="K24" s="27"/>
      <c r="L24" s="316">
        <v>9500</v>
      </c>
      <c r="M24" s="27"/>
      <c r="N24" s="27">
        <f t="shared" si="0"/>
        <v>750</v>
      </c>
      <c r="O24" s="27"/>
      <c r="P24" s="317">
        <v>10250</v>
      </c>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7" t="s">
        <v>726</v>
      </c>
      <c r="C25" t="s">
        <v>154</v>
      </c>
      <c r="F25" s="316"/>
      <c r="G25" s="27"/>
      <c r="H25" s="27"/>
      <c r="I25" s="27"/>
      <c r="J25" s="317"/>
      <c r="K25" s="27"/>
      <c r="L25" s="316"/>
      <c r="M25" s="27"/>
      <c r="N25" s="27">
        <f t="shared" si="0"/>
        <v>0</v>
      </c>
      <c r="O25" s="27"/>
      <c r="P25" s="317"/>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7" t="s">
        <v>727</v>
      </c>
      <c r="C26" t="s">
        <v>155</v>
      </c>
      <c r="F26" s="325"/>
      <c r="G26" s="326"/>
      <c r="H26" s="326"/>
      <c r="I26" s="326"/>
      <c r="J26" s="327"/>
      <c r="K26" s="27"/>
      <c r="L26" s="325"/>
      <c r="M26" s="27"/>
      <c r="N26" s="326">
        <f t="shared" si="0"/>
        <v>0</v>
      </c>
      <c r="O26" s="27"/>
      <c r="P26" s="327"/>
      <c r="S26" s="461"/>
      <c r="U26" s="169"/>
      <c r="V26" s="169"/>
      <c r="W26" s="169"/>
      <c r="X26" s="169"/>
      <c r="Y26" s="169"/>
      <c r="Z26" s="169"/>
      <c r="AA26" s="169"/>
      <c r="AB26" s="169"/>
      <c r="AC26" s="169"/>
      <c r="AD26" s="169"/>
      <c r="AE26" s="102"/>
      <c r="AJ26" s="262"/>
      <c r="AK26" s="260"/>
      <c r="AL26" s="260"/>
      <c r="AM26" s="256"/>
      <c r="AN26" s="264"/>
      <c r="AO26" s="256"/>
      <c r="AP26" s="264">
        <f t="shared" si="1"/>
        <v>0</v>
      </c>
      <c r="AQ26" s="264">
        <f t="shared" si="2"/>
        <v>0</v>
      </c>
      <c r="AR26" s="169"/>
      <c r="AS26" s="169"/>
      <c r="AT26" s="169"/>
      <c r="AU26" s="169"/>
      <c r="AV26" s="169"/>
      <c r="AW26" s="169"/>
      <c r="AX26" s="169"/>
    </row>
    <row r="27" spans="2:50" ht="15.75" thickBot="1" x14ac:dyDescent="0.3">
      <c r="B27" s="7" t="s">
        <v>235</v>
      </c>
      <c r="F27" s="332">
        <f>SUM(F16:F26)</f>
        <v>126637.46</v>
      </c>
      <c r="G27" s="333"/>
      <c r="H27" s="333">
        <f>SUM(H16:H26)</f>
        <v>124674.09999999999</v>
      </c>
      <c r="I27" s="333"/>
      <c r="J27" s="335">
        <f>SUM(J17:J26)</f>
        <v>143496.29999999999</v>
      </c>
      <c r="K27" s="27"/>
      <c r="L27" s="332">
        <f>SUM(L16:L26)</f>
        <v>114571</v>
      </c>
      <c r="M27" s="333"/>
      <c r="N27" s="333">
        <f>SUM(N16:N26)</f>
        <v>17616</v>
      </c>
      <c r="O27" s="333"/>
      <c r="P27" s="335">
        <f>SUM(P16:P26)</f>
        <v>132187</v>
      </c>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x14ac:dyDescent="0.25">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ht="15.75" thickBot="1" x14ac:dyDescent="0.3">
      <c r="F30" s="275"/>
      <c r="G30" s="275"/>
      <c r="H30" s="275"/>
      <c r="I30" s="275"/>
      <c r="J30" s="275"/>
      <c r="K30" s="275"/>
      <c r="L30" s="275"/>
      <c r="M30" s="275"/>
      <c r="N30" s="275"/>
      <c r="O30" s="275"/>
      <c r="P30" s="275"/>
      <c r="S30" s="461"/>
      <c r="AJ30" s="262"/>
      <c r="AK30" s="260"/>
      <c r="AL30" s="260"/>
      <c r="AM30" s="256"/>
      <c r="AN30" s="264"/>
      <c r="AO30" s="256"/>
      <c r="AP30" s="264">
        <f t="shared" si="1"/>
        <v>0</v>
      </c>
      <c r="AQ30" s="264">
        <f t="shared" si="2"/>
        <v>0</v>
      </c>
      <c r="AR30" s="169"/>
      <c r="AS30" s="169"/>
      <c r="AT30" s="169"/>
      <c r="AU30" s="169"/>
      <c r="AV30" s="169"/>
      <c r="AW30" s="169"/>
      <c r="AX30" s="169"/>
    </row>
    <row r="31" spans="2:50" x14ac:dyDescent="0.25">
      <c r="F31" s="276" t="str">
        <f>'GF Summary'!$F$6</f>
        <v>Actuals</v>
      </c>
      <c r="G31" s="277"/>
      <c r="H31" s="277" t="str">
        <f>'GF Summary'!$H$6</f>
        <v>Actuals</v>
      </c>
      <c r="I31" s="277"/>
      <c r="J31" s="278" t="str">
        <f>'GF Summary'!$J$6</f>
        <v>Actuals</v>
      </c>
      <c r="K31" s="275"/>
      <c r="L31" s="276" t="str">
        <f>'GF Summary'!$L$6</f>
        <v>Revised</v>
      </c>
      <c r="M31" s="277"/>
      <c r="N31" s="277"/>
      <c r="O31" s="277"/>
      <c r="P31" s="278" t="str">
        <f>'GF Summary'!$P$6</f>
        <v>Proposed</v>
      </c>
      <c r="S31" s="461"/>
      <c r="AJ31" s="262"/>
      <c r="AK31" s="260"/>
      <c r="AL31" s="260"/>
      <c r="AM31" s="256"/>
      <c r="AN31" s="264"/>
      <c r="AO31" s="256"/>
      <c r="AP31" s="264">
        <f t="shared" si="1"/>
        <v>0</v>
      </c>
      <c r="AQ31" s="264">
        <f t="shared" si="2"/>
        <v>0</v>
      </c>
      <c r="AR31" s="169"/>
      <c r="AS31" s="169"/>
      <c r="AT31" s="169"/>
      <c r="AU31" s="169"/>
      <c r="AV31" s="169"/>
      <c r="AW31" s="169"/>
      <c r="AX31" s="169"/>
    </row>
    <row r="32" spans="2:50" ht="15.75" thickBot="1" x14ac:dyDescent="0.3">
      <c r="B32" s="7" t="s">
        <v>220</v>
      </c>
      <c r="F32" s="279" t="str">
        <f>'GF Summary'!$F$7</f>
        <v>FY 19-20</v>
      </c>
      <c r="G32" s="280"/>
      <c r="H32" s="280" t="str">
        <f>'GF Summary'!$H$7</f>
        <v>FY 20-21</v>
      </c>
      <c r="I32" s="280"/>
      <c r="J32" s="281" t="str">
        <f>'GF Summary'!$J$7</f>
        <v>FY 21-22</v>
      </c>
      <c r="K32" s="275"/>
      <c r="L32" s="279" t="str">
        <f>'GF Summary'!$L$7</f>
        <v>FY 22-23</v>
      </c>
      <c r="M32" s="280"/>
      <c r="N32" s="280" t="s">
        <v>81</v>
      </c>
      <c r="O32" s="280"/>
      <c r="P32" s="281" t="str">
        <f>'GF Summary'!$P$7</f>
        <v>FY 23-24</v>
      </c>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729</v>
      </c>
      <c r="C33" t="s">
        <v>198</v>
      </c>
      <c r="F33" s="351"/>
      <c r="G33" s="352"/>
      <c r="H33" s="352"/>
      <c r="I33" s="352"/>
      <c r="J33" s="353"/>
      <c r="K33" s="275"/>
      <c r="L33" s="351"/>
      <c r="M33" s="352"/>
      <c r="N33" s="352">
        <f>P33-L33</f>
        <v>0</v>
      </c>
      <c r="O33" s="352"/>
      <c r="P33" s="353"/>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730</v>
      </c>
      <c r="C34" t="s">
        <v>221</v>
      </c>
      <c r="F34" s="354"/>
      <c r="G34" s="355"/>
      <c r="H34" s="355"/>
      <c r="I34" s="355"/>
      <c r="J34" s="356"/>
      <c r="K34" s="275"/>
      <c r="L34" s="354"/>
      <c r="M34" s="355"/>
      <c r="N34" s="355">
        <f>P34-L34</f>
        <v>0</v>
      </c>
      <c r="O34" s="355"/>
      <c r="P34" s="356"/>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731</v>
      </c>
      <c r="C35" t="s">
        <v>222</v>
      </c>
      <c r="F35" s="354">
        <v>0.5</v>
      </c>
      <c r="G35" s="355"/>
      <c r="H35" s="355">
        <v>0.5</v>
      </c>
      <c r="I35" s="355"/>
      <c r="J35" s="356">
        <v>0.5</v>
      </c>
      <c r="K35" s="275"/>
      <c r="L35" s="354">
        <v>0.5</v>
      </c>
      <c r="M35" s="355"/>
      <c r="N35" s="355">
        <f t="shared" ref="N35:N38" si="3">P35-L35</f>
        <v>0</v>
      </c>
      <c r="O35" s="355"/>
      <c r="P35" s="356">
        <v>0.5</v>
      </c>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732</v>
      </c>
      <c r="C36" t="s">
        <v>223</v>
      </c>
      <c r="F36" s="354"/>
      <c r="G36" s="355"/>
      <c r="H36" s="355"/>
      <c r="I36" s="355"/>
      <c r="J36" s="356"/>
      <c r="K36" s="275"/>
      <c r="L36" s="354"/>
      <c r="M36" s="355"/>
      <c r="N36" s="355">
        <f t="shared" si="3"/>
        <v>0</v>
      </c>
      <c r="O36" s="355"/>
      <c r="P36" s="356"/>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733</v>
      </c>
      <c r="C37" t="s">
        <v>245</v>
      </c>
      <c r="F37" s="354">
        <v>1.5</v>
      </c>
      <c r="G37" s="355"/>
      <c r="H37" s="355">
        <v>1.5</v>
      </c>
      <c r="I37" s="355"/>
      <c r="J37" s="356">
        <v>1.5</v>
      </c>
      <c r="K37" s="275"/>
      <c r="L37" s="354">
        <v>1.25</v>
      </c>
      <c r="M37" s="355"/>
      <c r="N37" s="355">
        <f t="shared" si="3"/>
        <v>0.25</v>
      </c>
      <c r="O37" s="355"/>
      <c r="P37" s="356">
        <v>1.5</v>
      </c>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B38" s="246" t="s">
        <v>734</v>
      </c>
      <c r="C38" t="s">
        <v>224</v>
      </c>
      <c r="F38" s="357"/>
      <c r="G38" s="355"/>
      <c r="H38" s="358"/>
      <c r="I38" s="355"/>
      <c r="J38" s="359"/>
      <c r="K38" s="275"/>
      <c r="L38" s="357"/>
      <c r="M38" s="355"/>
      <c r="N38" s="358">
        <f t="shared" si="3"/>
        <v>0</v>
      </c>
      <c r="O38" s="355"/>
      <c r="P38" s="356"/>
      <c r="S38" s="461"/>
      <c r="AJ38" s="262"/>
      <c r="AK38" s="260"/>
      <c r="AL38" s="260"/>
      <c r="AM38" s="256"/>
      <c r="AN38" s="264"/>
      <c r="AO38" s="256"/>
      <c r="AP38" s="264">
        <f t="shared" si="1"/>
        <v>0</v>
      </c>
      <c r="AQ38" s="264">
        <f t="shared" si="2"/>
        <v>0</v>
      </c>
      <c r="AR38" s="169"/>
      <c r="AS38" s="169"/>
      <c r="AT38" s="169"/>
      <c r="AU38" s="169"/>
      <c r="AV38" s="169"/>
      <c r="AW38" s="169"/>
      <c r="AX38" s="169"/>
    </row>
    <row r="39" spans="2:50" x14ac:dyDescent="0.25">
      <c r="D39" t="s">
        <v>225</v>
      </c>
      <c r="F39" s="354">
        <f>SUM(F33:F38)</f>
        <v>2</v>
      </c>
      <c r="G39" s="355"/>
      <c r="H39" s="355">
        <f>SUM(H33:H38)</f>
        <v>2</v>
      </c>
      <c r="I39" s="355"/>
      <c r="J39" s="360">
        <f>SUM(J33:J38)</f>
        <v>2</v>
      </c>
      <c r="K39" s="275"/>
      <c r="L39" s="354">
        <f>SUM(L33:L38)</f>
        <v>1.75</v>
      </c>
      <c r="M39" s="355"/>
      <c r="N39" s="355">
        <f>SUM(N33:N38)</f>
        <v>0.25</v>
      </c>
      <c r="O39" s="355"/>
      <c r="P39" s="360">
        <f>SUM(P33:P38)</f>
        <v>2</v>
      </c>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thickBot="1" x14ac:dyDescent="0.3">
      <c r="F40" s="362"/>
      <c r="G40" s="363"/>
      <c r="H40" s="363"/>
      <c r="I40" s="363"/>
      <c r="J40" s="364"/>
      <c r="K40" s="275"/>
      <c r="L40" s="362"/>
      <c r="M40" s="363"/>
      <c r="N40" s="363"/>
      <c r="O40" s="363"/>
      <c r="P40" s="364"/>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x14ac:dyDescent="0.25">
      <c r="S41" s="461"/>
      <c r="AJ41" s="262"/>
      <c r="AK41" s="260"/>
      <c r="AL41" s="260"/>
      <c r="AM41" s="256"/>
      <c r="AS41" s="169"/>
      <c r="AT41" s="169"/>
      <c r="AU41" s="169"/>
      <c r="AV41" s="169"/>
      <c r="AW41" s="169"/>
      <c r="AX41" s="169"/>
    </row>
    <row r="42" spans="2:50" ht="14.45" customHeight="1"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S47" s="461"/>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row r="393" spans="36:50" x14ac:dyDescent="0.25">
      <c r="AJ393" s="262"/>
      <c r="AK393" s="260"/>
      <c r="AL393" s="260"/>
      <c r="AM393" s="256"/>
      <c r="AS393" s="169"/>
      <c r="AT393" s="169"/>
      <c r="AU393" s="169"/>
      <c r="AV393" s="169"/>
      <c r="AW393" s="169"/>
      <c r="AX393" s="169"/>
    </row>
  </sheetData>
  <mergeCells count="5">
    <mergeCell ref="AR12:AX12"/>
    <mergeCell ref="AR13:AX13"/>
    <mergeCell ref="S1:S47"/>
    <mergeCell ref="U12:AA12"/>
    <mergeCell ref="U13:AA13"/>
  </mergeCells>
  <pageMargins left="0.27" right="0.25" top="0.43" bottom="0.4" header="0.3" footer="0.17"/>
  <pageSetup scale="86" orientation="portrait" r:id="rId1"/>
  <headerFooter>
    <oddFooter>&amp;L&amp;D &amp;F&amp;C9
&amp;R&amp;A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7E94-F90D-4812-9DB6-A3C39082E87D}">
  <sheetPr codeName="Sheet18">
    <pageSetUpPr fitToPage="1"/>
  </sheetPr>
  <dimension ref="A1:AX393"/>
  <sheetViews>
    <sheetView topLeftCell="A7" zoomScale="90" zoomScaleNormal="90" workbookViewId="0">
      <selection activeCell="P17" sqref="P17:P26"/>
    </sheetView>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9.5703125" bestFit="1"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D6" s="5">
        <v>2300</v>
      </c>
      <c r="F6" t="s">
        <v>96</v>
      </c>
      <c r="J6" t="s">
        <v>251</v>
      </c>
      <c r="S6" s="461"/>
    </row>
    <row r="7" spans="1:50" x14ac:dyDescent="0.25">
      <c r="B7" s="7" t="s">
        <v>218</v>
      </c>
      <c r="S7" s="461"/>
    </row>
    <row r="8" spans="1:50" x14ac:dyDescent="0.25">
      <c r="B8" s="7"/>
      <c r="S8" s="461"/>
    </row>
    <row r="9" spans="1:50" ht="15.75" thickBot="1" x14ac:dyDescent="0.3">
      <c r="B9" s="7" t="s">
        <v>219</v>
      </c>
      <c r="S9" s="461"/>
    </row>
    <row r="10" spans="1:50" ht="60.75" thickBot="1" x14ac:dyDescent="0.3">
      <c r="B10" s="7"/>
      <c r="C10" s="91" t="s">
        <v>244</v>
      </c>
      <c r="D10" s="92"/>
      <c r="E10" s="92"/>
      <c r="F10" s="92"/>
      <c r="G10" s="92"/>
      <c r="H10" s="92"/>
      <c r="I10" s="92"/>
      <c r="J10" s="92"/>
      <c r="K10" s="92"/>
      <c r="L10" s="92"/>
      <c r="M10" s="92"/>
      <c r="N10" s="92"/>
      <c r="O10" s="92"/>
      <c r="P10" s="93"/>
      <c r="S10" s="461"/>
    </row>
    <row r="11" spans="1:50" ht="6" customHeight="1" thickBot="1" x14ac:dyDescent="0.3">
      <c r="B11" s="7"/>
      <c r="S11" s="461"/>
    </row>
    <row r="12" spans="1:50" ht="16.5" thickBot="1" x14ac:dyDescent="0.3">
      <c r="B12" s="7"/>
      <c r="S12" s="461"/>
      <c r="U12" s="459" t="s">
        <v>673</v>
      </c>
      <c r="V12" s="459"/>
      <c r="W12" s="459"/>
      <c r="X12" s="459"/>
      <c r="Y12" s="459"/>
      <c r="Z12" s="459"/>
      <c r="AA12" s="459"/>
      <c r="AC12" s="222" t="s">
        <v>211</v>
      </c>
      <c r="AD12" s="222" t="s">
        <v>211</v>
      </c>
      <c r="AE12" s="222" t="s">
        <v>676</v>
      </c>
      <c r="AR12" s="459" t="s">
        <v>673</v>
      </c>
      <c r="AS12" s="459"/>
      <c r="AT12" s="459"/>
      <c r="AU12" s="459"/>
      <c r="AV12" s="459"/>
      <c r="AW12" s="459"/>
      <c r="AX12" s="459"/>
    </row>
    <row r="13" spans="1:50" ht="16.5" thickBot="1" x14ac:dyDescent="0.3">
      <c r="B13" s="7"/>
      <c r="S13" s="461"/>
      <c r="U13" s="460" t="s">
        <v>823</v>
      </c>
      <c r="V13" s="460"/>
      <c r="W13" s="460"/>
      <c r="X13" s="460"/>
      <c r="Y13" s="460"/>
      <c r="Z13" s="460"/>
      <c r="AA13" s="460"/>
      <c r="AC13" s="222"/>
      <c r="AD13" s="222" t="s">
        <v>810</v>
      </c>
      <c r="AE13" s="222"/>
      <c r="AG13" s="274"/>
      <c r="AH13" s="274"/>
      <c r="AJ13" s="262"/>
      <c r="AK13" s="260"/>
      <c r="AL13" s="260"/>
      <c r="AM13" s="271" t="s">
        <v>827</v>
      </c>
      <c r="AN13" s="273">
        <f>+BudgetAssump!$K$23+BudgetAssump!K24</f>
        <v>0.22850000000000001</v>
      </c>
      <c r="AO13" s="256"/>
      <c r="AP13" s="264" t="s">
        <v>825</v>
      </c>
      <c r="AQ13" s="264"/>
      <c r="AR13" s="460" t="s">
        <v>823</v>
      </c>
      <c r="AS13" s="460"/>
      <c r="AT13" s="460"/>
      <c r="AU13" s="460"/>
      <c r="AV13" s="460"/>
      <c r="AW13" s="460"/>
      <c r="AX13" s="460"/>
    </row>
    <row r="14" spans="1:50" ht="15.75" thickBot="1" x14ac:dyDescent="0.3">
      <c r="B14" s="7"/>
      <c r="F14" s="28" t="str">
        <f>'GF Summary'!$F$6</f>
        <v>Actuals</v>
      </c>
      <c r="G14" s="29"/>
      <c r="H14" s="29" t="str">
        <f>'GF Summary'!$H$6</f>
        <v>Actuals</v>
      </c>
      <c r="I14" s="29"/>
      <c r="J14" s="30" t="str">
        <f>'GF Summary'!$J$6</f>
        <v>Actuals</v>
      </c>
      <c r="K14" s="5"/>
      <c r="L14" s="28" t="str">
        <f>'GF Summary'!$L$6</f>
        <v>Revised</v>
      </c>
      <c r="M14" s="29"/>
      <c r="N14" s="29"/>
      <c r="O14" s="29"/>
      <c r="P14" s="30" t="str">
        <f>'GF Summary'!$P$6</f>
        <v>Proposed</v>
      </c>
      <c r="Q14" s="5"/>
      <c r="S14" s="461"/>
      <c r="T14" t="s">
        <v>821</v>
      </c>
      <c r="U14" s="5" t="s">
        <v>819</v>
      </c>
      <c r="V14" s="5" t="s">
        <v>819</v>
      </c>
      <c r="W14" s="5" t="s">
        <v>819</v>
      </c>
      <c r="X14" s="5" t="s">
        <v>819</v>
      </c>
      <c r="Y14" s="5" t="s">
        <v>819</v>
      </c>
      <c r="Z14" s="5" t="s">
        <v>819</v>
      </c>
      <c r="AA14" s="5" t="s">
        <v>819</v>
      </c>
      <c r="AC14" s="5" t="s">
        <v>820</v>
      </c>
      <c r="AD14" s="5" t="s">
        <v>820</v>
      </c>
      <c r="AE14" s="5" t="s">
        <v>820</v>
      </c>
      <c r="AG14" s="169" t="s">
        <v>819</v>
      </c>
      <c r="AH14" s="169" t="s">
        <v>819</v>
      </c>
      <c r="AI14" s="169" t="s">
        <v>819</v>
      </c>
      <c r="AJ14" s="262" t="s">
        <v>820</v>
      </c>
      <c r="AK14" s="262" t="s">
        <v>820</v>
      </c>
      <c r="AL14" s="262" t="s">
        <v>820</v>
      </c>
      <c r="AM14" s="256" t="s">
        <v>820</v>
      </c>
      <c r="AN14" s="264" t="s">
        <v>820</v>
      </c>
      <c r="AO14" s="256" t="s">
        <v>820</v>
      </c>
      <c r="AP14" s="264" t="s">
        <v>820</v>
      </c>
      <c r="AQ14" s="264"/>
      <c r="AR14" s="256" t="s">
        <v>819</v>
      </c>
      <c r="AS14" s="256" t="s">
        <v>819</v>
      </c>
      <c r="AT14" s="256" t="s">
        <v>819</v>
      </c>
      <c r="AU14" s="256" t="s">
        <v>819</v>
      </c>
      <c r="AV14" s="256" t="s">
        <v>819</v>
      </c>
      <c r="AW14" s="256" t="s">
        <v>819</v>
      </c>
      <c r="AX14" s="169" t="s">
        <v>819</v>
      </c>
    </row>
    <row r="15" spans="1:50" ht="15.75" thickBot="1" x14ac:dyDescent="0.3">
      <c r="B15" s="7"/>
      <c r="F15" s="31" t="str">
        <f>'GF Summary'!$F$7</f>
        <v>FY 19-20</v>
      </c>
      <c r="G15" s="32"/>
      <c r="H15" s="33" t="str">
        <f>'GF Summary'!$H$7</f>
        <v>FY 20-21</v>
      </c>
      <c r="I15" s="33"/>
      <c r="J15" s="34" t="str">
        <f>'GF Summary'!$J$7</f>
        <v>FY 21-22</v>
      </c>
      <c r="K15" s="5"/>
      <c r="L15" s="31" t="str">
        <f>'GF Summary'!$L$7</f>
        <v>FY 22-23</v>
      </c>
      <c r="M15" s="33"/>
      <c r="N15" s="33" t="s">
        <v>81</v>
      </c>
      <c r="O15" s="33"/>
      <c r="P15" s="34" t="str">
        <f>'GF Summary'!$P$7</f>
        <v>FY 23-24</v>
      </c>
      <c r="Q15" s="5"/>
      <c r="S15" s="461"/>
      <c r="U15" s="218" t="s">
        <v>420</v>
      </c>
      <c r="V15" s="221" t="s">
        <v>415</v>
      </c>
      <c r="W15" s="219" t="s">
        <v>421</v>
      </c>
      <c r="X15" s="221" t="s">
        <v>674</v>
      </c>
      <c r="Y15" s="219" t="s">
        <v>675</v>
      </c>
      <c r="Z15" s="221" t="s">
        <v>424</v>
      </c>
      <c r="AA15" s="220" t="s">
        <v>425</v>
      </c>
      <c r="AB15" s="220" t="s">
        <v>809</v>
      </c>
      <c r="AC15" s="221" t="s">
        <v>430</v>
      </c>
      <c r="AD15" s="220" t="s">
        <v>811</v>
      </c>
      <c r="AE15" s="221" t="s">
        <v>430</v>
      </c>
      <c r="AG15" s="272" t="s">
        <v>414</v>
      </c>
      <c r="AH15" s="272" t="s">
        <v>426</v>
      </c>
      <c r="AI15" s="272" t="s">
        <v>824</v>
      </c>
      <c r="AJ15" s="263" t="s">
        <v>416</v>
      </c>
      <c r="AK15" s="261" t="s">
        <v>417</v>
      </c>
      <c r="AL15" s="261" t="s">
        <v>418</v>
      </c>
      <c r="AM15" s="259" t="s">
        <v>419</v>
      </c>
      <c r="AN15" s="265" t="s">
        <v>439</v>
      </c>
      <c r="AO15" s="259" t="s">
        <v>440</v>
      </c>
      <c r="AP15" s="265" t="s">
        <v>441</v>
      </c>
      <c r="AQ15" s="265" t="s">
        <v>826</v>
      </c>
      <c r="AR15" s="168" t="s">
        <v>420</v>
      </c>
      <c r="AS15" s="168" t="s">
        <v>415</v>
      </c>
      <c r="AT15" s="168" t="s">
        <v>421</v>
      </c>
      <c r="AU15" s="168" t="s">
        <v>422</v>
      </c>
      <c r="AV15" s="168" t="s">
        <v>423</v>
      </c>
      <c r="AW15" s="168" t="s">
        <v>424</v>
      </c>
      <c r="AX15" s="272" t="s">
        <v>425</v>
      </c>
    </row>
    <row r="16" spans="1:50" x14ac:dyDescent="0.25">
      <c r="B16" s="7" t="s">
        <v>166</v>
      </c>
      <c r="F16" s="316"/>
      <c r="G16" s="27"/>
      <c r="H16" s="27"/>
      <c r="I16" s="27"/>
      <c r="J16" s="317"/>
      <c r="K16" s="27"/>
      <c r="L16" s="316"/>
      <c r="M16" s="27"/>
      <c r="N16" s="27"/>
      <c r="O16" s="27"/>
      <c r="P16" s="317"/>
      <c r="S16" s="461"/>
      <c r="U16" s="169"/>
      <c r="V16" s="169"/>
      <c r="W16" s="169"/>
      <c r="X16" s="169"/>
      <c r="Y16" s="169"/>
      <c r="Z16" s="169"/>
      <c r="AA16" s="169"/>
      <c r="AB16" s="169"/>
      <c r="AC16" s="256"/>
      <c r="AD16" s="256"/>
      <c r="AE16" s="257"/>
      <c r="AJ16" s="262"/>
      <c r="AK16" s="260"/>
      <c r="AL16" s="260"/>
      <c r="AM16" s="256"/>
      <c r="AN16" s="264">
        <f>+AM16*AN13</f>
        <v>0</v>
      </c>
      <c r="AO16" s="256"/>
      <c r="AP16" s="264">
        <f>AN16+AO16</f>
        <v>0</v>
      </c>
      <c r="AQ16" s="264">
        <f>+AP16+AM16</f>
        <v>0</v>
      </c>
      <c r="AR16" s="169"/>
      <c r="AS16" s="169"/>
      <c r="AT16" s="169"/>
      <c r="AU16" s="169"/>
      <c r="AV16" s="169"/>
      <c r="AW16" s="169"/>
      <c r="AX16" s="169"/>
    </row>
    <row r="17" spans="2:50" x14ac:dyDescent="0.25">
      <c r="B17" s="246" t="s">
        <v>728</v>
      </c>
      <c r="C17" t="s">
        <v>148</v>
      </c>
      <c r="F17" s="316">
        <v>18930.5</v>
      </c>
      <c r="G17" s="27"/>
      <c r="H17" s="27">
        <v>19568</v>
      </c>
      <c r="I17" s="27"/>
      <c r="J17" s="317">
        <v>20580.98</v>
      </c>
      <c r="K17" s="27"/>
      <c r="L17" s="316">
        <v>21179</v>
      </c>
      <c r="M17" s="27"/>
      <c r="N17" s="27">
        <f t="shared" ref="N17:N26" si="0">P17-L17</f>
        <v>1037</v>
      </c>
      <c r="O17" s="27"/>
      <c r="P17" s="317">
        <v>22216</v>
      </c>
      <c r="S17" s="461"/>
      <c r="U17" s="169"/>
      <c r="V17" s="169"/>
      <c r="W17" s="169"/>
      <c r="X17" s="169"/>
      <c r="Y17" s="169"/>
      <c r="Z17" s="169"/>
      <c r="AA17" s="169"/>
      <c r="AB17" s="169"/>
      <c r="AC17" s="169"/>
      <c r="AD17" s="169"/>
      <c r="AE17" s="102"/>
      <c r="AJ17" s="262"/>
      <c r="AK17" s="260"/>
      <c r="AL17" s="260"/>
      <c r="AM17" s="256"/>
      <c r="AN17" s="264"/>
      <c r="AO17" s="256"/>
      <c r="AP17" s="264">
        <f t="shared" ref="AP17:AP39" si="1">AN17+AO17</f>
        <v>0</v>
      </c>
      <c r="AQ17" s="264">
        <f t="shared" ref="AQ17:AQ39" si="2">+AP17+AM17</f>
        <v>0</v>
      </c>
      <c r="AR17" s="169"/>
      <c r="AS17" s="169"/>
      <c r="AT17" s="169"/>
      <c r="AU17" s="169"/>
      <c r="AV17" s="169"/>
      <c r="AW17" s="169"/>
      <c r="AX17" s="169"/>
    </row>
    <row r="18" spans="2:50" x14ac:dyDescent="0.25">
      <c r="B18" s="246" t="s">
        <v>719</v>
      </c>
      <c r="C18" t="s">
        <v>226</v>
      </c>
      <c r="F18" s="316"/>
      <c r="G18" s="27"/>
      <c r="H18" s="27"/>
      <c r="I18" s="27"/>
      <c r="J18" s="317"/>
      <c r="K18" s="27"/>
      <c r="L18" s="365"/>
      <c r="M18" s="27"/>
      <c r="N18" s="27">
        <f t="shared" si="0"/>
        <v>0</v>
      </c>
      <c r="O18" s="27"/>
      <c r="P18" s="317"/>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246" t="s">
        <v>720</v>
      </c>
      <c r="C19" t="s">
        <v>149</v>
      </c>
      <c r="F19" s="316">
        <v>12105</v>
      </c>
      <c r="G19" s="27"/>
      <c r="H19" s="27">
        <v>9812</v>
      </c>
      <c r="I19" s="27"/>
      <c r="J19" s="317">
        <v>12395</v>
      </c>
      <c r="K19" s="27"/>
      <c r="L19" s="316">
        <v>10539</v>
      </c>
      <c r="M19" s="27"/>
      <c r="N19" s="27">
        <f t="shared" si="0"/>
        <v>424</v>
      </c>
      <c r="O19" s="27"/>
      <c r="P19" s="317">
        <v>10963</v>
      </c>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246" t="s">
        <v>721</v>
      </c>
      <c r="C20" t="s">
        <v>150</v>
      </c>
      <c r="F20" s="316">
        <v>15615.25</v>
      </c>
      <c r="G20" s="27"/>
      <c r="H20" s="27">
        <v>13995</v>
      </c>
      <c r="I20" s="27"/>
      <c r="J20" s="317">
        <v>13842</v>
      </c>
      <c r="K20" s="27"/>
      <c r="L20" s="316">
        <v>24129</v>
      </c>
      <c r="M20" s="27"/>
      <c r="N20" s="27">
        <f t="shared" si="0"/>
        <v>2551</v>
      </c>
      <c r="O20" s="27"/>
      <c r="P20" s="317">
        <v>26680</v>
      </c>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246" t="s">
        <v>722</v>
      </c>
      <c r="C21" t="s">
        <v>151</v>
      </c>
      <c r="F21" s="316">
        <v>1188</v>
      </c>
      <c r="G21" s="27"/>
      <c r="H21" s="27">
        <v>25</v>
      </c>
      <c r="I21" s="27"/>
      <c r="J21" s="317"/>
      <c r="K21" s="27"/>
      <c r="L21" s="316"/>
      <c r="M21" s="27"/>
      <c r="N21" s="27">
        <f t="shared" si="0"/>
        <v>0</v>
      </c>
      <c r="O21" s="27"/>
      <c r="P21" s="317"/>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723</v>
      </c>
      <c r="C22" t="s">
        <v>102</v>
      </c>
      <c r="F22" s="316">
        <v>21322.78</v>
      </c>
      <c r="G22" s="27"/>
      <c r="H22" s="27">
        <v>14649.5</v>
      </c>
      <c r="I22" s="27"/>
      <c r="J22" s="317">
        <v>25056</v>
      </c>
      <c r="K22" s="27"/>
      <c r="L22" s="316">
        <v>11843</v>
      </c>
      <c r="M22" s="27"/>
      <c r="N22" s="27">
        <f t="shared" si="0"/>
        <v>1157</v>
      </c>
      <c r="O22" s="27"/>
      <c r="P22" s="317">
        <v>13000</v>
      </c>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724</v>
      </c>
      <c r="C23" t="s">
        <v>152</v>
      </c>
      <c r="F23" s="316">
        <v>12710</v>
      </c>
      <c r="G23" s="27"/>
      <c r="H23" s="27">
        <v>4859</v>
      </c>
      <c r="I23" s="27"/>
      <c r="J23" s="317">
        <v>8745</v>
      </c>
      <c r="K23" s="27"/>
      <c r="L23" s="316">
        <v>14677</v>
      </c>
      <c r="M23" s="27"/>
      <c r="N23" s="27">
        <f t="shared" si="0"/>
        <v>-4177</v>
      </c>
      <c r="O23" s="27"/>
      <c r="P23" s="317">
        <v>10500</v>
      </c>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725</v>
      </c>
      <c r="C24" t="s">
        <v>153</v>
      </c>
      <c r="F24" s="316"/>
      <c r="G24" s="27"/>
      <c r="H24" s="27"/>
      <c r="I24" s="27"/>
      <c r="J24" s="317"/>
      <c r="K24" s="27"/>
      <c r="L24" s="316"/>
      <c r="M24" s="27"/>
      <c r="N24" s="27">
        <f t="shared" si="0"/>
        <v>0</v>
      </c>
      <c r="O24" s="27"/>
      <c r="P24" s="317"/>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726</v>
      </c>
      <c r="C25" t="s">
        <v>154</v>
      </c>
      <c r="F25" s="316">
        <v>9157</v>
      </c>
      <c r="G25" s="27"/>
      <c r="H25" s="27">
        <v>3180</v>
      </c>
      <c r="I25" s="27"/>
      <c r="J25" s="317">
        <v>1298.5</v>
      </c>
      <c r="K25" s="27"/>
      <c r="L25" s="316"/>
      <c r="M25" s="27"/>
      <c r="N25" s="27">
        <f t="shared" si="0"/>
        <v>0</v>
      </c>
      <c r="O25" s="27"/>
      <c r="P25" s="317"/>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246" t="s">
        <v>727</v>
      </c>
      <c r="C26" t="s">
        <v>155</v>
      </c>
      <c r="F26" s="325"/>
      <c r="G26" s="27"/>
      <c r="H26" s="326"/>
      <c r="I26" s="27"/>
      <c r="J26" s="327"/>
      <c r="K26" s="27"/>
      <c r="L26" s="325"/>
      <c r="M26" s="27"/>
      <c r="N26" s="326">
        <f t="shared" si="0"/>
        <v>0</v>
      </c>
      <c r="O26" s="27"/>
      <c r="P26" s="327"/>
      <c r="S26" s="461"/>
      <c r="U26" s="169"/>
      <c r="V26" s="169"/>
      <c r="W26" s="169"/>
      <c r="X26" s="169"/>
      <c r="Y26" s="169"/>
      <c r="Z26" s="169"/>
      <c r="AA26" s="169"/>
      <c r="AB26" s="169"/>
      <c r="AC26" s="169"/>
      <c r="AD26" s="169"/>
      <c r="AE26" s="102"/>
      <c r="AJ26" s="262"/>
      <c r="AK26" s="260"/>
      <c r="AL26" s="260"/>
      <c r="AM26" s="256"/>
      <c r="AN26" s="264"/>
      <c r="AO26" s="256"/>
      <c r="AP26" s="264">
        <f t="shared" si="1"/>
        <v>0</v>
      </c>
      <c r="AQ26" s="264">
        <f t="shared" si="2"/>
        <v>0</v>
      </c>
      <c r="AR26" s="169"/>
      <c r="AS26" s="169"/>
      <c r="AT26" s="169"/>
      <c r="AU26" s="169"/>
      <c r="AV26" s="169"/>
      <c r="AW26" s="169"/>
      <c r="AX26" s="169"/>
    </row>
    <row r="27" spans="2:50" ht="15.75" thickBot="1" x14ac:dyDescent="0.3">
      <c r="B27" s="7" t="s">
        <v>167</v>
      </c>
      <c r="F27" s="332">
        <f>SUM(F16:F26)</f>
        <v>91028.53</v>
      </c>
      <c r="G27" s="333"/>
      <c r="H27" s="333">
        <f>SUM(H16:H26)</f>
        <v>66088.5</v>
      </c>
      <c r="I27" s="333"/>
      <c r="J27" s="335">
        <f>SUM(J17:J26)</f>
        <v>81917.48</v>
      </c>
      <c r="K27" s="27"/>
      <c r="L27" s="332">
        <f>SUM(L16:L26)</f>
        <v>82367</v>
      </c>
      <c r="M27" s="333"/>
      <c r="N27" s="333">
        <f>SUM(N16:N26)</f>
        <v>992</v>
      </c>
      <c r="O27" s="333"/>
      <c r="P27" s="335">
        <f>SUM(P16:P26)</f>
        <v>83359</v>
      </c>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x14ac:dyDescent="0.25">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ht="15.75" thickBot="1" x14ac:dyDescent="0.3">
      <c r="F30" s="275"/>
      <c r="G30" s="275"/>
      <c r="H30" s="275"/>
      <c r="I30" s="275"/>
      <c r="J30" s="275"/>
      <c r="K30" s="275"/>
      <c r="L30" s="275"/>
      <c r="M30" s="275"/>
      <c r="N30" s="275"/>
      <c r="O30" s="275"/>
      <c r="P30" s="275"/>
      <c r="S30" s="461"/>
      <c r="AJ30" s="262"/>
      <c r="AK30" s="260"/>
      <c r="AL30" s="260"/>
      <c r="AM30" s="256"/>
      <c r="AN30" s="264"/>
      <c r="AO30" s="256"/>
      <c r="AP30" s="264">
        <f t="shared" si="1"/>
        <v>0</v>
      </c>
      <c r="AQ30" s="264">
        <f t="shared" si="2"/>
        <v>0</v>
      </c>
      <c r="AR30" s="169"/>
      <c r="AS30" s="169"/>
      <c r="AT30" s="169"/>
      <c r="AU30" s="169"/>
      <c r="AV30" s="169"/>
      <c r="AW30" s="169"/>
      <c r="AX30" s="169"/>
    </row>
    <row r="31" spans="2:50" x14ac:dyDescent="0.25">
      <c r="F31" s="276" t="str">
        <f>'GF Summary'!$F$6</f>
        <v>Actuals</v>
      </c>
      <c r="G31" s="277"/>
      <c r="H31" s="277" t="str">
        <f>'GF Summary'!$H$6</f>
        <v>Actuals</v>
      </c>
      <c r="I31" s="277"/>
      <c r="J31" s="278" t="str">
        <f>'GF Summary'!$J$6</f>
        <v>Actuals</v>
      </c>
      <c r="K31" s="275"/>
      <c r="L31" s="276" t="str">
        <f>'GF Summary'!$L$6</f>
        <v>Revised</v>
      </c>
      <c r="M31" s="277"/>
      <c r="N31" s="277"/>
      <c r="O31" s="277"/>
      <c r="P31" s="278" t="str">
        <f>'GF Summary'!$P$6</f>
        <v>Proposed</v>
      </c>
      <c r="S31" s="461"/>
      <c r="AJ31" s="262"/>
      <c r="AK31" s="260"/>
      <c r="AL31" s="260"/>
      <c r="AM31" s="256"/>
      <c r="AN31" s="264"/>
      <c r="AO31" s="256"/>
      <c r="AP31" s="264">
        <f t="shared" si="1"/>
        <v>0</v>
      </c>
      <c r="AQ31" s="264">
        <f t="shared" si="2"/>
        <v>0</v>
      </c>
      <c r="AR31" s="169"/>
      <c r="AS31" s="169"/>
      <c r="AT31" s="169"/>
      <c r="AU31" s="169"/>
      <c r="AV31" s="169"/>
      <c r="AW31" s="169"/>
      <c r="AX31" s="169"/>
    </row>
    <row r="32" spans="2:50" ht="15.75" thickBot="1" x14ac:dyDescent="0.3">
      <c r="B32" s="7" t="s">
        <v>220</v>
      </c>
      <c r="F32" s="279" t="str">
        <f>'GF Summary'!$F$7</f>
        <v>FY 19-20</v>
      </c>
      <c r="G32" s="280"/>
      <c r="H32" s="280" t="str">
        <f>'GF Summary'!$H$7</f>
        <v>FY 20-21</v>
      </c>
      <c r="I32" s="280"/>
      <c r="J32" s="281" t="str">
        <f>'GF Summary'!$J$7</f>
        <v>FY 21-22</v>
      </c>
      <c r="K32" s="275"/>
      <c r="L32" s="279" t="str">
        <f>'GF Summary'!$L$7</f>
        <v>FY 22-23</v>
      </c>
      <c r="M32" s="280"/>
      <c r="N32" s="280" t="s">
        <v>81</v>
      </c>
      <c r="O32" s="280"/>
      <c r="P32" s="281" t="str">
        <f>'GF Summary'!$P$7</f>
        <v>FY 23-24</v>
      </c>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729</v>
      </c>
      <c r="C33" t="s">
        <v>198</v>
      </c>
      <c r="F33" s="351"/>
      <c r="G33" s="352"/>
      <c r="H33" s="352"/>
      <c r="I33" s="352"/>
      <c r="J33" s="353"/>
      <c r="K33" s="275"/>
      <c r="L33" s="351"/>
      <c r="M33" s="352"/>
      <c r="N33" s="352">
        <f>P33-L33</f>
        <v>0</v>
      </c>
      <c r="O33" s="352"/>
      <c r="P33" s="353"/>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730</v>
      </c>
      <c r="C34" t="s">
        <v>221</v>
      </c>
      <c r="F34" s="354"/>
      <c r="G34" s="355"/>
      <c r="H34" s="355"/>
      <c r="I34" s="355"/>
      <c r="J34" s="356"/>
      <c r="K34" s="275"/>
      <c r="L34" s="354"/>
      <c r="M34" s="355"/>
      <c r="N34" s="355">
        <f>P34-L34</f>
        <v>0</v>
      </c>
      <c r="O34" s="355"/>
      <c r="P34" s="356"/>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731</v>
      </c>
      <c r="C35" t="s">
        <v>222</v>
      </c>
      <c r="F35" s="354"/>
      <c r="G35" s="355"/>
      <c r="H35" s="355"/>
      <c r="I35" s="355"/>
      <c r="J35" s="356"/>
      <c r="K35" s="275"/>
      <c r="L35" s="354"/>
      <c r="M35" s="355"/>
      <c r="N35" s="355">
        <f t="shared" ref="N35:N38" si="3">P35-L35</f>
        <v>0</v>
      </c>
      <c r="O35" s="355"/>
      <c r="P35" s="356"/>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732</v>
      </c>
      <c r="C36" t="s">
        <v>223</v>
      </c>
      <c r="F36" s="354"/>
      <c r="G36" s="355"/>
      <c r="H36" s="355"/>
      <c r="I36" s="355"/>
      <c r="J36" s="356"/>
      <c r="K36" s="275"/>
      <c r="L36" s="354"/>
      <c r="M36" s="355"/>
      <c r="N36" s="355">
        <f t="shared" si="3"/>
        <v>0</v>
      </c>
      <c r="O36" s="355"/>
      <c r="P36" s="356"/>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733</v>
      </c>
      <c r="C37" t="s">
        <v>245</v>
      </c>
      <c r="F37" s="354">
        <v>0.5</v>
      </c>
      <c r="G37" s="355"/>
      <c r="H37" s="355">
        <v>0.5</v>
      </c>
      <c r="I37" s="355"/>
      <c r="J37" s="356">
        <v>0.5</v>
      </c>
      <c r="K37" s="275"/>
      <c r="L37" s="354">
        <v>0.5</v>
      </c>
      <c r="M37" s="355"/>
      <c r="N37" s="355">
        <f t="shared" si="3"/>
        <v>0</v>
      </c>
      <c r="O37" s="355"/>
      <c r="P37" s="356">
        <v>0.5</v>
      </c>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B38" s="246" t="s">
        <v>734</v>
      </c>
      <c r="C38" t="s">
        <v>224</v>
      </c>
      <c r="F38" s="357"/>
      <c r="G38" s="355"/>
      <c r="H38" s="358"/>
      <c r="I38" s="355"/>
      <c r="J38" s="359"/>
      <c r="K38" s="275"/>
      <c r="L38" s="357"/>
      <c r="M38" s="355"/>
      <c r="N38" s="358">
        <f t="shared" si="3"/>
        <v>0</v>
      </c>
      <c r="O38" s="355"/>
      <c r="P38" s="359"/>
      <c r="S38" s="461"/>
      <c r="AJ38" s="262"/>
      <c r="AK38" s="260"/>
      <c r="AL38" s="260"/>
      <c r="AM38" s="256"/>
      <c r="AN38" s="264"/>
      <c r="AO38" s="256"/>
      <c r="AP38" s="264">
        <f t="shared" si="1"/>
        <v>0</v>
      </c>
      <c r="AQ38" s="264">
        <f t="shared" si="2"/>
        <v>0</v>
      </c>
      <c r="AR38" s="169"/>
      <c r="AS38" s="169"/>
      <c r="AT38" s="169"/>
      <c r="AU38" s="169"/>
      <c r="AV38" s="169"/>
      <c r="AW38" s="169"/>
      <c r="AX38" s="169"/>
    </row>
    <row r="39" spans="2:50" x14ac:dyDescent="0.25">
      <c r="D39" t="s">
        <v>225</v>
      </c>
      <c r="F39" s="354">
        <f>SUM(F33:F38)</f>
        <v>0.5</v>
      </c>
      <c r="G39" s="355"/>
      <c r="H39" s="355">
        <f>SUM(H33:H38)</f>
        <v>0.5</v>
      </c>
      <c r="I39" s="355"/>
      <c r="J39" s="360">
        <f>SUM(J33:J38)</f>
        <v>0.5</v>
      </c>
      <c r="K39" s="275"/>
      <c r="L39" s="354">
        <f>SUM(L33:L38)</f>
        <v>0.5</v>
      </c>
      <c r="M39" s="355"/>
      <c r="N39" s="355">
        <f>SUM(N33:N38)</f>
        <v>0</v>
      </c>
      <c r="O39" s="355"/>
      <c r="P39" s="360">
        <f>SUM(P33:P38)</f>
        <v>0.5</v>
      </c>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thickBot="1" x14ac:dyDescent="0.3">
      <c r="F40" s="362"/>
      <c r="G40" s="363"/>
      <c r="H40" s="363"/>
      <c r="I40" s="363"/>
      <c r="J40" s="364"/>
      <c r="K40" s="275"/>
      <c r="L40" s="362"/>
      <c r="M40" s="363"/>
      <c r="N40" s="363"/>
      <c r="O40" s="363"/>
      <c r="P40" s="364"/>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x14ac:dyDescent="0.25">
      <c r="S41" s="461"/>
      <c r="AJ41" s="262"/>
      <c r="AK41" s="260"/>
      <c r="AL41" s="260"/>
      <c r="AM41" s="256"/>
      <c r="AS41" s="169"/>
      <c r="AT41" s="169"/>
      <c r="AU41" s="169"/>
      <c r="AV41" s="169"/>
      <c r="AW41" s="169"/>
      <c r="AX41" s="169"/>
    </row>
    <row r="42" spans="2:50" ht="14.45" customHeight="1"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S47" s="461"/>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row r="393" spans="36:50" x14ac:dyDescent="0.25">
      <c r="AJ393" s="262"/>
      <c r="AK393" s="260"/>
      <c r="AL393" s="260"/>
      <c r="AM393" s="256"/>
      <c r="AS393" s="169"/>
      <c r="AT393" s="169"/>
      <c r="AU393" s="169"/>
      <c r="AV393" s="169"/>
      <c r="AW393" s="169"/>
      <c r="AX393" s="169"/>
    </row>
  </sheetData>
  <mergeCells count="5">
    <mergeCell ref="AR12:AX12"/>
    <mergeCell ref="AR13:AX13"/>
    <mergeCell ref="S1:S47"/>
    <mergeCell ref="U12:AA12"/>
    <mergeCell ref="U13:AA13"/>
  </mergeCells>
  <pageMargins left="0.27" right="0.25" top="0.43" bottom="0.4" header="0.3" footer="0.17"/>
  <pageSetup scale="86" orientation="portrait" r:id="rId1"/>
  <headerFooter>
    <oddFooter>&amp;L&amp;D &amp;F&amp;C10
&amp;R&amp;A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54259-8A68-4111-B606-4AD33967C768}">
  <sheetPr codeName="Sheet19">
    <pageSetUpPr fitToPage="1"/>
  </sheetPr>
  <dimension ref="A1:AX393"/>
  <sheetViews>
    <sheetView zoomScale="90" zoomScaleNormal="90" workbookViewId="0">
      <selection activeCell="P17" sqref="P17:P26"/>
    </sheetView>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11.140625" bestFit="1"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D6" s="5">
        <v>2400</v>
      </c>
      <c r="F6" t="s">
        <v>97</v>
      </c>
      <c r="J6" t="s">
        <v>946</v>
      </c>
      <c r="S6" s="461"/>
    </row>
    <row r="7" spans="1:50" x14ac:dyDescent="0.25">
      <c r="B7" s="7" t="s">
        <v>218</v>
      </c>
      <c r="S7" s="461"/>
    </row>
    <row r="8" spans="1:50" x14ac:dyDescent="0.25">
      <c r="B8" s="7"/>
      <c r="S8" s="461"/>
    </row>
    <row r="9" spans="1:50" ht="15.75" thickBot="1" x14ac:dyDescent="0.3">
      <c r="B9" s="7" t="s">
        <v>219</v>
      </c>
      <c r="S9" s="461"/>
    </row>
    <row r="10" spans="1:50" ht="60.75" thickBot="1" x14ac:dyDescent="0.3">
      <c r="B10" s="7"/>
      <c r="C10" s="91" t="s">
        <v>447</v>
      </c>
      <c r="D10" s="92"/>
      <c r="E10" s="92"/>
      <c r="F10" s="92"/>
      <c r="G10" s="92"/>
      <c r="H10" s="92"/>
      <c r="I10" s="92"/>
      <c r="J10" s="92"/>
      <c r="K10" s="92"/>
      <c r="L10" s="92"/>
      <c r="M10" s="92"/>
      <c r="N10" s="92"/>
      <c r="O10" s="92"/>
      <c r="P10" s="93"/>
      <c r="S10" s="461"/>
    </row>
    <row r="11" spans="1:50" ht="6" customHeight="1" thickBot="1" x14ac:dyDescent="0.3">
      <c r="B11" s="7"/>
      <c r="S11" s="461"/>
    </row>
    <row r="12" spans="1:50" ht="16.5" thickBot="1" x14ac:dyDescent="0.3">
      <c r="B12" s="7"/>
      <c r="S12" s="461"/>
      <c r="U12" s="459" t="s">
        <v>673</v>
      </c>
      <c r="V12" s="459"/>
      <c r="W12" s="459"/>
      <c r="X12" s="459"/>
      <c r="Y12" s="459"/>
      <c r="Z12" s="459"/>
      <c r="AA12" s="459"/>
      <c r="AC12" s="222" t="s">
        <v>211</v>
      </c>
      <c r="AD12" s="222" t="s">
        <v>211</v>
      </c>
      <c r="AE12" s="222" t="s">
        <v>676</v>
      </c>
      <c r="AR12" s="459" t="s">
        <v>673</v>
      </c>
      <c r="AS12" s="459"/>
      <c r="AT12" s="459"/>
      <c r="AU12" s="459"/>
      <c r="AV12" s="459"/>
      <c r="AW12" s="459"/>
      <c r="AX12" s="459"/>
    </row>
    <row r="13" spans="1:50" ht="16.5" thickBot="1" x14ac:dyDescent="0.3">
      <c r="B13" s="7"/>
      <c r="S13" s="461"/>
      <c r="U13" s="460" t="s">
        <v>823</v>
      </c>
      <c r="V13" s="460"/>
      <c r="W13" s="460"/>
      <c r="X13" s="460"/>
      <c r="Y13" s="460"/>
      <c r="Z13" s="460"/>
      <c r="AA13" s="460"/>
      <c r="AC13" s="222"/>
      <c r="AD13" s="222" t="s">
        <v>810</v>
      </c>
      <c r="AE13" s="222"/>
      <c r="AG13" s="274"/>
      <c r="AH13" s="274"/>
      <c r="AJ13" s="262"/>
      <c r="AK13" s="260"/>
      <c r="AL13" s="260"/>
      <c r="AM13" s="271" t="s">
        <v>827</v>
      </c>
      <c r="AN13" s="273">
        <f>+BudgetAssump!$K$23+BudgetAssump!K24</f>
        <v>0.22850000000000001</v>
      </c>
      <c r="AO13" s="256"/>
      <c r="AP13" s="264" t="s">
        <v>825</v>
      </c>
      <c r="AQ13" s="264"/>
      <c r="AR13" s="460" t="s">
        <v>823</v>
      </c>
      <c r="AS13" s="460"/>
      <c r="AT13" s="460"/>
      <c r="AU13" s="460"/>
      <c r="AV13" s="460"/>
      <c r="AW13" s="460"/>
      <c r="AX13" s="460"/>
    </row>
    <row r="14" spans="1:50" ht="15.75" thickBot="1" x14ac:dyDescent="0.3">
      <c r="B14" s="7"/>
      <c r="F14" s="28" t="str">
        <f>'GF Summary'!$F$6</f>
        <v>Actuals</v>
      </c>
      <c r="G14" s="29"/>
      <c r="H14" s="29" t="str">
        <f>'GF Summary'!$H$6</f>
        <v>Actuals</v>
      </c>
      <c r="I14" s="29"/>
      <c r="J14" s="30" t="str">
        <f>'GF Summary'!$J$6</f>
        <v>Actuals</v>
      </c>
      <c r="K14" s="5"/>
      <c r="L14" s="28" t="str">
        <f>'GF Summary'!$L$6</f>
        <v>Revised</v>
      </c>
      <c r="M14" s="29"/>
      <c r="N14" s="29"/>
      <c r="O14" s="29"/>
      <c r="P14" s="30" t="str">
        <f>'GF Summary'!$P$6</f>
        <v>Proposed</v>
      </c>
      <c r="Q14" s="5"/>
      <c r="S14" s="461"/>
      <c r="T14" t="s">
        <v>821</v>
      </c>
      <c r="U14" s="5" t="s">
        <v>819</v>
      </c>
      <c r="V14" s="5" t="s">
        <v>819</v>
      </c>
      <c r="W14" s="5" t="s">
        <v>819</v>
      </c>
      <c r="X14" s="5" t="s">
        <v>819</v>
      </c>
      <c r="Y14" s="5" t="s">
        <v>819</v>
      </c>
      <c r="Z14" s="5" t="s">
        <v>819</v>
      </c>
      <c r="AA14" s="5" t="s">
        <v>819</v>
      </c>
      <c r="AC14" s="5" t="s">
        <v>820</v>
      </c>
      <c r="AD14" s="5" t="s">
        <v>820</v>
      </c>
      <c r="AE14" s="5" t="s">
        <v>820</v>
      </c>
      <c r="AG14" s="169" t="s">
        <v>819</v>
      </c>
      <c r="AH14" s="169" t="s">
        <v>819</v>
      </c>
      <c r="AI14" s="169" t="s">
        <v>819</v>
      </c>
      <c r="AJ14" s="262" t="s">
        <v>820</v>
      </c>
      <c r="AK14" s="262" t="s">
        <v>820</v>
      </c>
      <c r="AL14" s="262" t="s">
        <v>820</v>
      </c>
      <c r="AM14" s="256" t="s">
        <v>820</v>
      </c>
      <c r="AN14" s="264" t="s">
        <v>820</v>
      </c>
      <c r="AO14" s="256" t="s">
        <v>820</v>
      </c>
      <c r="AP14" s="264" t="s">
        <v>820</v>
      </c>
      <c r="AQ14" s="264"/>
      <c r="AR14" s="256" t="s">
        <v>819</v>
      </c>
      <c r="AS14" s="256" t="s">
        <v>819</v>
      </c>
      <c r="AT14" s="256" t="s">
        <v>819</v>
      </c>
      <c r="AU14" s="256" t="s">
        <v>819</v>
      </c>
      <c r="AV14" s="256" t="s">
        <v>819</v>
      </c>
      <c r="AW14" s="256" t="s">
        <v>819</v>
      </c>
      <c r="AX14" s="169" t="s">
        <v>819</v>
      </c>
    </row>
    <row r="15" spans="1:50" ht="15.75" thickBot="1" x14ac:dyDescent="0.3">
      <c r="B15" s="7"/>
      <c r="F15" s="31" t="str">
        <f>'GF Summary'!$F$7</f>
        <v>FY 19-20</v>
      </c>
      <c r="G15" s="32"/>
      <c r="H15" s="33" t="str">
        <f>'GF Summary'!$H$7</f>
        <v>FY 20-21</v>
      </c>
      <c r="I15" s="33"/>
      <c r="J15" s="34" t="str">
        <f>'GF Summary'!$J$7</f>
        <v>FY 21-22</v>
      </c>
      <c r="K15" s="5"/>
      <c r="L15" s="31" t="str">
        <f>'GF Summary'!$L$7</f>
        <v>FY 22-23</v>
      </c>
      <c r="M15" s="33"/>
      <c r="N15" s="33" t="s">
        <v>81</v>
      </c>
      <c r="O15" s="33"/>
      <c r="P15" s="34" t="str">
        <f>'GF Summary'!$P$7</f>
        <v>FY 23-24</v>
      </c>
      <c r="Q15" s="5"/>
      <c r="S15" s="461"/>
      <c r="U15" s="218" t="s">
        <v>420</v>
      </c>
      <c r="V15" s="221" t="s">
        <v>415</v>
      </c>
      <c r="W15" s="219" t="s">
        <v>421</v>
      </c>
      <c r="X15" s="221" t="s">
        <v>674</v>
      </c>
      <c r="Y15" s="219" t="s">
        <v>675</v>
      </c>
      <c r="Z15" s="221" t="s">
        <v>424</v>
      </c>
      <c r="AA15" s="220" t="s">
        <v>425</v>
      </c>
      <c r="AB15" s="220" t="s">
        <v>809</v>
      </c>
      <c r="AC15" s="221" t="s">
        <v>430</v>
      </c>
      <c r="AD15" s="220" t="s">
        <v>811</v>
      </c>
      <c r="AE15" s="221" t="s">
        <v>430</v>
      </c>
      <c r="AG15" s="272" t="s">
        <v>414</v>
      </c>
      <c r="AH15" s="272" t="s">
        <v>426</v>
      </c>
      <c r="AI15" s="272" t="s">
        <v>824</v>
      </c>
      <c r="AJ15" s="263" t="s">
        <v>416</v>
      </c>
      <c r="AK15" s="261" t="s">
        <v>417</v>
      </c>
      <c r="AL15" s="261" t="s">
        <v>418</v>
      </c>
      <c r="AM15" s="259" t="s">
        <v>419</v>
      </c>
      <c r="AN15" s="265" t="s">
        <v>439</v>
      </c>
      <c r="AO15" s="259" t="s">
        <v>440</v>
      </c>
      <c r="AP15" s="265" t="s">
        <v>441</v>
      </c>
      <c r="AQ15" s="265" t="s">
        <v>826</v>
      </c>
      <c r="AR15" s="168" t="s">
        <v>420</v>
      </c>
      <c r="AS15" s="168" t="s">
        <v>415</v>
      </c>
      <c r="AT15" s="168" t="s">
        <v>421</v>
      </c>
      <c r="AU15" s="168" t="s">
        <v>422</v>
      </c>
      <c r="AV15" s="168" t="s">
        <v>423</v>
      </c>
      <c r="AW15" s="168" t="s">
        <v>424</v>
      </c>
      <c r="AX15" s="272" t="s">
        <v>425</v>
      </c>
    </row>
    <row r="16" spans="1:50" x14ac:dyDescent="0.25">
      <c r="B16" s="7" t="s">
        <v>168</v>
      </c>
      <c r="F16" s="316"/>
      <c r="G16" s="27"/>
      <c r="H16" s="27"/>
      <c r="I16" s="27"/>
      <c r="J16" s="317"/>
      <c r="K16" s="27"/>
      <c r="L16" s="316"/>
      <c r="M16" s="27"/>
      <c r="N16" s="27"/>
      <c r="O16" s="27"/>
      <c r="P16" s="317"/>
      <c r="S16" s="461"/>
      <c r="U16" s="169"/>
      <c r="V16" s="169"/>
      <c r="W16" s="169"/>
      <c r="X16" s="169"/>
      <c r="Y16" s="169"/>
      <c r="Z16" s="169"/>
      <c r="AA16" s="169"/>
      <c r="AB16" s="169"/>
      <c r="AC16" s="256"/>
      <c r="AD16" s="256"/>
      <c r="AE16" s="257"/>
      <c r="AJ16" s="262"/>
      <c r="AK16" s="260"/>
      <c r="AL16" s="260"/>
      <c r="AM16" s="256"/>
      <c r="AN16" s="264">
        <f>+AM16*AN13</f>
        <v>0</v>
      </c>
      <c r="AO16" s="256"/>
      <c r="AP16" s="264">
        <f>AN16+AO16</f>
        <v>0</v>
      </c>
      <c r="AQ16" s="264">
        <f>+AP16+AM16</f>
        <v>0</v>
      </c>
      <c r="AR16" s="169"/>
      <c r="AS16" s="169"/>
      <c r="AT16" s="169"/>
      <c r="AU16" s="169"/>
      <c r="AV16" s="169"/>
      <c r="AW16" s="169"/>
      <c r="AX16" s="169"/>
    </row>
    <row r="17" spans="2:50" x14ac:dyDescent="0.25">
      <c r="B17" s="246" t="s">
        <v>728</v>
      </c>
      <c r="C17" t="s">
        <v>148</v>
      </c>
      <c r="F17" s="316">
        <v>93953</v>
      </c>
      <c r="G17" s="27"/>
      <c r="H17" s="27">
        <v>95948</v>
      </c>
      <c r="I17" s="27"/>
      <c r="J17" s="317">
        <v>95768.52</v>
      </c>
      <c r="K17" s="27"/>
      <c r="L17" s="316">
        <v>101396</v>
      </c>
      <c r="M17" s="27"/>
      <c r="N17" s="27">
        <f t="shared" ref="N17:N26" si="0">P17-L17</f>
        <v>6150</v>
      </c>
      <c r="O17" s="27"/>
      <c r="P17" s="317">
        <v>107546</v>
      </c>
      <c r="S17" s="461"/>
      <c r="U17" s="169"/>
      <c r="V17" s="169"/>
      <c r="W17" s="169"/>
      <c r="X17" s="169"/>
      <c r="Y17" s="169"/>
      <c r="Z17" s="169"/>
      <c r="AA17" s="169"/>
      <c r="AB17" s="169"/>
      <c r="AC17" s="169"/>
      <c r="AD17" s="169"/>
      <c r="AE17" s="102"/>
      <c r="AJ17" s="262"/>
      <c r="AK17" s="260"/>
      <c r="AL17" s="260"/>
      <c r="AM17" s="256"/>
      <c r="AN17" s="264"/>
      <c r="AO17" s="256"/>
      <c r="AP17" s="264">
        <f t="shared" ref="AP17:AP39" si="1">AN17+AO17</f>
        <v>0</v>
      </c>
      <c r="AQ17" s="264">
        <f t="shared" ref="AQ17:AQ39" si="2">+AP17+AM17</f>
        <v>0</v>
      </c>
      <c r="AR17" s="169"/>
      <c r="AS17" s="169"/>
      <c r="AT17" s="169"/>
      <c r="AU17" s="169"/>
      <c r="AV17" s="169"/>
      <c r="AW17" s="169"/>
      <c r="AX17" s="169"/>
    </row>
    <row r="18" spans="2:50" x14ac:dyDescent="0.25">
      <c r="B18" s="246" t="s">
        <v>719</v>
      </c>
      <c r="C18" t="s">
        <v>226</v>
      </c>
      <c r="F18" s="316"/>
      <c r="G18" s="27"/>
      <c r="H18" s="27">
        <v>2850</v>
      </c>
      <c r="I18" s="27"/>
      <c r="J18" s="317"/>
      <c r="K18" s="27"/>
      <c r="L18" s="316"/>
      <c r="M18" s="27"/>
      <c r="N18" s="27">
        <f t="shared" si="0"/>
        <v>0</v>
      </c>
      <c r="O18" s="27"/>
      <c r="P18" s="317"/>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246" t="s">
        <v>720</v>
      </c>
      <c r="C19" t="s">
        <v>149</v>
      </c>
      <c r="F19" s="316">
        <v>36416.51</v>
      </c>
      <c r="G19" s="27"/>
      <c r="H19" s="27">
        <v>40755.86</v>
      </c>
      <c r="I19" s="27"/>
      <c r="J19" s="317">
        <v>39566.839999999997</v>
      </c>
      <c r="K19" s="27"/>
      <c r="L19" s="316">
        <v>40215</v>
      </c>
      <c r="M19" s="27"/>
      <c r="N19" s="27">
        <f t="shared" si="0"/>
        <v>2021</v>
      </c>
      <c r="O19" s="27"/>
      <c r="P19" s="317">
        <v>42236</v>
      </c>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246" t="s">
        <v>721</v>
      </c>
      <c r="C20" t="s">
        <v>150</v>
      </c>
      <c r="F20" s="316"/>
      <c r="G20" s="27"/>
      <c r="H20" s="27"/>
      <c r="I20" s="27"/>
      <c r="J20" s="317"/>
      <c r="K20" s="27"/>
      <c r="L20" s="316"/>
      <c r="M20" s="27"/>
      <c r="N20" s="27">
        <f t="shared" si="0"/>
        <v>0</v>
      </c>
      <c r="O20" s="27"/>
      <c r="P20" s="317"/>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246" t="s">
        <v>722</v>
      </c>
      <c r="C21" t="s">
        <v>151</v>
      </c>
      <c r="F21" s="316"/>
      <c r="G21" s="27"/>
      <c r="H21" s="27"/>
      <c r="I21" s="27"/>
      <c r="J21" s="317"/>
      <c r="K21" s="27"/>
      <c r="L21" s="316"/>
      <c r="M21" s="27"/>
      <c r="N21" s="27">
        <f t="shared" si="0"/>
        <v>0</v>
      </c>
      <c r="O21" s="27"/>
      <c r="P21" s="317"/>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723</v>
      </c>
      <c r="C22" t="s">
        <v>102</v>
      </c>
      <c r="F22" s="316">
        <v>3628.13</v>
      </c>
      <c r="G22" s="27"/>
      <c r="H22" s="27">
        <v>1068</v>
      </c>
      <c r="I22" s="27"/>
      <c r="J22" s="317">
        <v>1458</v>
      </c>
      <c r="K22" s="27"/>
      <c r="L22" s="316">
        <v>4536</v>
      </c>
      <c r="M22" s="27"/>
      <c r="N22" s="27">
        <f t="shared" si="0"/>
        <v>-2036</v>
      </c>
      <c r="O22" s="27"/>
      <c r="P22" s="317">
        <v>2500</v>
      </c>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724</v>
      </c>
      <c r="C23" t="s">
        <v>152</v>
      </c>
      <c r="F23" s="316">
        <v>1514.35</v>
      </c>
      <c r="G23" s="27"/>
      <c r="H23" s="27">
        <v>2326.75</v>
      </c>
      <c r="I23" s="27"/>
      <c r="J23" s="317">
        <v>1085</v>
      </c>
      <c r="K23" s="27"/>
      <c r="L23" s="316">
        <v>750</v>
      </c>
      <c r="M23" s="27"/>
      <c r="N23" s="27">
        <f t="shared" si="0"/>
        <v>50</v>
      </c>
      <c r="O23" s="27"/>
      <c r="P23" s="317">
        <v>800</v>
      </c>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725</v>
      </c>
      <c r="C24" t="s">
        <v>153</v>
      </c>
      <c r="F24" s="316"/>
      <c r="G24" s="27"/>
      <c r="H24" s="27"/>
      <c r="I24" s="27"/>
      <c r="J24" s="317"/>
      <c r="K24" s="27"/>
      <c r="L24" s="316"/>
      <c r="M24" s="27"/>
      <c r="N24" s="27">
        <f t="shared" si="0"/>
        <v>0</v>
      </c>
      <c r="O24" s="27"/>
      <c r="P24" s="317"/>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726</v>
      </c>
      <c r="C25" t="s">
        <v>154</v>
      </c>
      <c r="F25" s="316">
        <v>971</v>
      </c>
      <c r="G25" s="27"/>
      <c r="H25" s="27">
        <v>385</v>
      </c>
      <c r="I25" s="27"/>
      <c r="J25" s="317">
        <v>350</v>
      </c>
      <c r="K25" s="27"/>
      <c r="L25" s="316">
        <v>1074</v>
      </c>
      <c r="M25" s="27"/>
      <c r="N25" s="27">
        <f t="shared" si="0"/>
        <v>-224</v>
      </c>
      <c r="O25" s="27"/>
      <c r="P25" s="317">
        <v>850</v>
      </c>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246" t="s">
        <v>727</v>
      </c>
      <c r="C26" t="s">
        <v>155</v>
      </c>
      <c r="F26" s="325"/>
      <c r="G26" s="27"/>
      <c r="H26" s="326"/>
      <c r="I26" s="27"/>
      <c r="J26" s="327"/>
      <c r="K26" s="27"/>
      <c r="L26" s="325"/>
      <c r="M26" s="27"/>
      <c r="N26" s="326">
        <f t="shared" si="0"/>
        <v>0</v>
      </c>
      <c r="O26" s="27"/>
      <c r="P26" s="327"/>
      <c r="S26" s="461"/>
      <c r="U26" s="169"/>
      <c r="V26" s="169"/>
      <c r="W26" s="169"/>
      <c r="X26" s="169"/>
      <c r="Y26" s="169"/>
      <c r="Z26" s="169"/>
      <c r="AA26" s="169"/>
      <c r="AB26" s="169"/>
      <c r="AC26" s="169"/>
      <c r="AD26" s="169"/>
      <c r="AE26" s="102"/>
      <c r="AJ26" s="262"/>
      <c r="AK26" s="260"/>
      <c r="AL26" s="260"/>
      <c r="AM26" s="256"/>
      <c r="AN26" s="264"/>
      <c r="AO26" s="256"/>
      <c r="AP26" s="264">
        <f t="shared" si="1"/>
        <v>0</v>
      </c>
      <c r="AQ26" s="264">
        <f t="shared" si="2"/>
        <v>0</v>
      </c>
      <c r="AR26" s="169"/>
      <c r="AS26" s="169"/>
      <c r="AT26" s="169"/>
      <c r="AU26" s="169"/>
      <c r="AV26" s="169"/>
      <c r="AW26" s="169"/>
      <c r="AX26" s="169"/>
    </row>
    <row r="27" spans="2:50" ht="15.75" thickBot="1" x14ac:dyDescent="0.3">
      <c r="B27" s="7" t="s">
        <v>156</v>
      </c>
      <c r="F27" s="332">
        <f>SUM(F16:F26)</f>
        <v>136482.99000000002</v>
      </c>
      <c r="G27" s="333"/>
      <c r="H27" s="333">
        <f>SUM(H16:H26)</f>
        <v>143333.60999999999</v>
      </c>
      <c r="I27" s="333"/>
      <c r="J27" s="335">
        <f>SUM(J17:J26)</f>
        <v>138228.35999999999</v>
      </c>
      <c r="K27" s="27"/>
      <c r="L27" s="332">
        <f>SUM(L16:L26)</f>
        <v>147971</v>
      </c>
      <c r="M27" s="333"/>
      <c r="N27" s="333">
        <f>SUM(N16:N26)</f>
        <v>5961</v>
      </c>
      <c r="O27" s="333"/>
      <c r="P27" s="335">
        <f>SUM(P16:P26)</f>
        <v>153932</v>
      </c>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x14ac:dyDescent="0.25">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ht="15.75" thickBot="1" x14ac:dyDescent="0.3">
      <c r="F30" s="275"/>
      <c r="G30" s="275"/>
      <c r="H30" s="275"/>
      <c r="I30" s="275"/>
      <c r="J30" s="275"/>
      <c r="K30" s="275"/>
      <c r="L30" s="275"/>
      <c r="M30" s="275"/>
      <c r="N30" s="275"/>
      <c r="O30" s="275"/>
      <c r="P30" s="275"/>
      <c r="S30" s="461"/>
      <c r="AJ30" s="262"/>
      <c r="AK30" s="260"/>
      <c r="AL30" s="260"/>
      <c r="AM30" s="256"/>
      <c r="AN30" s="264"/>
      <c r="AO30" s="256"/>
      <c r="AP30" s="264">
        <f t="shared" si="1"/>
        <v>0</v>
      </c>
      <c r="AQ30" s="264">
        <f t="shared" si="2"/>
        <v>0</v>
      </c>
      <c r="AR30" s="169"/>
      <c r="AS30" s="169"/>
      <c r="AT30" s="169"/>
      <c r="AU30" s="169"/>
      <c r="AV30" s="169"/>
      <c r="AW30" s="169"/>
      <c r="AX30" s="169"/>
    </row>
    <row r="31" spans="2:50" x14ac:dyDescent="0.25">
      <c r="F31" s="276" t="str">
        <f>'GF Summary'!$F$6</f>
        <v>Actuals</v>
      </c>
      <c r="G31" s="277"/>
      <c r="H31" s="277" t="str">
        <f>'GF Summary'!$H$6</f>
        <v>Actuals</v>
      </c>
      <c r="I31" s="277"/>
      <c r="J31" s="278" t="str">
        <f>'GF Summary'!$J$6</f>
        <v>Actuals</v>
      </c>
      <c r="K31" s="275"/>
      <c r="L31" s="276" t="str">
        <f>'GF Summary'!$L$6</f>
        <v>Revised</v>
      </c>
      <c r="M31" s="277"/>
      <c r="N31" s="277"/>
      <c r="O31" s="277"/>
      <c r="P31" s="278" t="str">
        <f>'GF Summary'!$P$6</f>
        <v>Proposed</v>
      </c>
      <c r="S31" s="461"/>
      <c r="AJ31" s="262"/>
      <c r="AK31" s="260"/>
      <c r="AL31" s="260"/>
      <c r="AM31" s="256"/>
      <c r="AN31" s="264"/>
      <c r="AO31" s="256"/>
      <c r="AP31" s="264">
        <f t="shared" si="1"/>
        <v>0</v>
      </c>
      <c r="AQ31" s="264">
        <f t="shared" si="2"/>
        <v>0</v>
      </c>
      <c r="AR31" s="169"/>
      <c r="AS31" s="169"/>
      <c r="AT31" s="169"/>
      <c r="AU31" s="169"/>
      <c r="AV31" s="169"/>
      <c r="AW31" s="169"/>
      <c r="AX31" s="169"/>
    </row>
    <row r="32" spans="2:50" ht="15.75" thickBot="1" x14ac:dyDescent="0.3">
      <c r="B32" s="7" t="s">
        <v>220</v>
      </c>
      <c r="F32" s="279" t="str">
        <f>'GF Summary'!$F$7</f>
        <v>FY 19-20</v>
      </c>
      <c r="G32" s="280"/>
      <c r="H32" s="280" t="str">
        <f>'GF Summary'!$H$7</f>
        <v>FY 20-21</v>
      </c>
      <c r="I32" s="280"/>
      <c r="J32" s="281" t="str">
        <f>'GF Summary'!$J$7</f>
        <v>FY 21-22</v>
      </c>
      <c r="K32" s="275"/>
      <c r="L32" s="279" t="str">
        <f>'GF Summary'!$L$7</f>
        <v>FY 22-23</v>
      </c>
      <c r="M32" s="280"/>
      <c r="N32" s="280" t="s">
        <v>81</v>
      </c>
      <c r="O32" s="280"/>
      <c r="P32" s="281" t="str">
        <f>'GF Summary'!$P$7</f>
        <v>FY 23-24</v>
      </c>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729</v>
      </c>
      <c r="C33" t="s">
        <v>198</v>
      </c>
      <c r="F33" s="351">
        <v>1</v>
      </c>
      <c r="G33" s="352"/>
      <c r="H33" s="352">
        <v>1</v>
      </c>
      <c r="I33" s="352"/>
      <c r="J33" s="353">
        <v>1</v>
      </c>
      <c r="K33" s="275"/>
      <c r="L33" s="351">
        <v>1</v>
      </c>
      <c r="M33" s="352"/>
      <c r="N33" s="352">
        <f>P33-L33</f>
        <v>0</v>
      </c>
      <c r="O33" s="352"/>
      <c r="P33" s="353">
        <v>1</v>
      </c>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730</v>
      </c>
      <c r="C34" t="s">
        <v>221</v>
      </c>
      <c r="F34" s="354"/>
      <c r="G34" s="355"/>
      <c r="H34" s="355"/>
      <c r="I34" s="355"/>
      <c r="J34" s="356"/>
      <c r="K34" s="275"/>
      <c r="L34" s="354"/>
      <c r="M34" s="355"/>
      <c r="N34" s="355">
        <f>P34-L34</f>
        <v>0</v>
      </c>
      <c r="O34" s="355"/>
      <c r="P34" s="356"/>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731</v>
      </c>
      <c r="C35" t="s">
        <v>222</v>
      </c>
      <c r="F35" s="354"/>
      <c r="G35" s="355"/>
      <c r="H35" s="355"/>
      <c r="I35" s="355"/>
      <c r="J35" s="356"/>
      <c r="K35" s="275"/>
      <c r="L35" s="354"/>
      <c r="M35" s="355"/>
      <c r="N35" s="355">
        <f t="shared" ref="N35:N38" si="3">P35-L35</f>
        <v>0</v>
      </c>
      <c r="O35" s="355"/>
      <c r="P35" s="356"/>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732</v>
      </c>
      <c r="C36" t="s">
        <v>223</v>
      </c>
      <c r="F36" s="354"/>
      <c r="G36" s="355"/>
      <c r="H36" s="355"/>
      <c r="I36" s="355"/>
      <c r="J36" s="356"/>
      <c r="K36" s="275"/>
      <c r="L36" s="354"/>
      <c r="M36" s="355"/>
      <c r="N36" s="355">
        <f t="shared" si="3"/>
        <v>0</v>
      </c>
      <c r="O36" s="355"/>
      <c r="P36" s="356"/>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733</v>
      </c>
      <c r="C37" t="s">
        <v>245</v>
      </c>
      <c r="F37" s="354">
        <v>0.5</v>
      </c>
      <c r="G37" s="355"/>
      <c r="H37" s="355">
        <v>0.5</v>
      </c>
      <c r="I37" s="355"/>
      <c r="J37" s="356">
        <v>0.5</v>
      </c>
      <c r="K37" s="275"/>
      <c r="L37" s="354">
        <v>0.5</v>
      </c>
      <c r="M37" s="355"/>
      <c r="N37" s="355">
        <f t="shared" si="3"/>
        <v>0</v>
      </c>
      <c r="O37" s="355"/>
      <c r="P37" s="356">
        <v>0.5</v>
      </c>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B38" s="246" t="s">
        <v>734</v>
      </c>
      <c r="C38" t="s">
        <v>224</v>
      </c>
      <c r="F38" s="357"/>
      <c r="G38" s="355"/>
      <c r="H38" s="358"/>
      <c r="I38" s="355"/>
      <c r="J38" s="359"/>
      <c r="K38" s="275"/>
      <c r="L38" s="357"/>
      <c r="M38" s="355"/>
      <c r="N38" s="358">
        <f t="shared" si="3"/>
        <v>0</v>
      </c>
      <c r="O38" s="355"/>
      <c r="P38" s="359"/>
      <c r="S38" s="461"/>
      <c r="AJ38" s="262"/>
      <c r="AK38" s="260"/>
      <c r="AL38" s="260"/>
      <c r="AM38" s="256"/>
      <c r="AN38" s="264"/>
      <c r="AO38" s="256"/>
      <c r="AP38" s="264">
        <f t="shared" si="1"/>
        <v>0</v>
      </c>
      <c r="AQ38" s="264">
        <f t="shared" si="2"/>
        <v>0</v>
      </c>
      <c r="AR38" s="169"/>
      <c r="AS38" s="169"/>
      <c r="AT38" s="169"/>
      <c r="AU38" s="169"/>
      <c r="AV38" s="169"/>
      <c r="AW38" s="169"/>
      <c r="AX38" s="169"/>
    </row>
    <row r="39" spans="2:50" x14ac:dyDescent="0.25">
      <c r="D39" t="s">
        <v>225</v>
      </c>
      <c r="F39" s="354">
        <f>SUM(F33:F38)</f>
        <v>1.5</v>
      </c>
      <c r="G39" s="355"/>
      <c r="H39" s="355">
        <f>SUM(H33:H38)</f>
        <v>1.5</v>
      </c>
      <c r="I39" s="355"/>
      <c r="J39" s="360">
        <f>SUM(J33:J38)</f>
        <v>1.5</v>
      </c>
      <c r="K39" s="275"/>
      <c r="L39" s="354">
        <f>SUM(L33:L38)</f>
        <v>1.5</v>
      </c>
      <c r="M39" s="355"/>
      <c r="N39" s="355">
        <f>SUM(N33:N38)</f>
        <v>0</v>
      </c>
      <c r="O39" s="355"/>
      <c r="P39" s="360">
        <f>SUM(P33:P38)</f>
        <v>1.5</v>
      </c>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thickBot="1" x14ac:dyDescent="0.3">
      <c r="F40" s="362"/>
      <c r="G40" s="363"/>
      <c r="H40" s="363"/>
      <c r="I40" s="363"/>
      <c r="J40" s="364"/>
      <c r="K40" s="275"/>
      <c r="L40" s="362"/>
      <c r="M40" s="363"/>
      <c r="N40" s="363"/>
      <c r="O40" s="363"/>
      <c r="P40" s="364"/>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x14ac:dyDescent="0.25">
      <c r="S41" s="461"/>
      <c r="AJ41" s="262"/>
      <c r="AK41" s="260"/>
      <c r="AL41" s="260"/>
      <c r="AM41" s="256"/>
      <c r="AS41" s="169"/>
      <c r="AT41" s="169"/>
      <c r="AU41" s="169"/>
      <c r="AV41" s="169"/>
      <c r="AW41" s="169"/>
      <c r="AX41" s="169"/>
    </row>
    <row r="42" spans="2:50" ht="14.45" customHeight="1"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S47" s="461"/>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row r="393" spans="36:50" x14ac:dyDescent="0.25">
      <c r="AJ393" s="262"/>
      <c r="AK393" s="260"/>
      <c r="AL393" s="260"/>
      <c r="AM393" s="256"/>
      <c r="AS393" s="169"/>
      <c r="AT393" s="169"/>
      <c r="AU393" s="169"/>
      <c r="AV393" s="169"/>
      <c r="AW393" s="169"/>
      <c r="AX393" s="169"/>
    </row>
  </sheetData>
  <mergeCells count="5">
    <mergeCell ref="AR12:AX12"/>
    <mergeCell ref="AR13:AX13"/>
    <mergeCell ref="S1:S47"/>
    <mergeCell ref="U12:AA12"/>
    <mergeCell ref="U13:AA13"/>
  </mergeCells>
  <pageMargins left="0.27" right="0.25" top="0.43" bottom="0.4" header="0.3" footer="0.17"/>
  <pageSetup scale="85" orientation="portrait" r:id="rId1"/>
  <headerFooter>
    <oddFooter>&amp;L&amp;D &amp;F&amp;C11
&amp;R&amp;A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8DBDC-5831-4710-BD1F-E41E2964FA5C}">
  <sheetPr codeName="Sheet20">
    <pageSetUpPr fitToPage="1"/>
  </sheetPr>
  <dimension ref="A1:AX393"/>
  <sheetViews>
    <sheetView topLeftCell="A7" zoomScale="90" zoomScaleNormal="90" workbookViewId="0">
      <selection activeCell="P17" sqref="P17:P26"/>
    </sheetView>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9.5703125" bestFit="1"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D6" s="5">
        <v>2500</v>
      </c>
      <c r="F6" t="s">
        <v>98</v>
      </c>
      <c r="S6" s="461"/>
    </row>
    <row r="7" spans="1:50" x14ac:dyDescent="0.25">
      <c r="B7" s="7" t="s">
        <v>218</v>
      </c>
      <c r="S7" s="461"/>
    </row>
    <row r="8" spans="1:50" x14ac:dyDescent="0.25">
      <c r="B8" s="7"/>
      <c r="S8" s="461"/>
    </row>
    <row r="9" spans="1:50" ht="15.75" thickBot="1" x14ac:dyDescent="0.3">
      <c r="B9" s="7" t="s">
        <v>219</v>
      </c>
      <c r="S9" s="461"/>
    </row>
    <row r="10" spans="1:50" ht="45.75" thickBot="1" x14ac:dyDescent="0.3">
      <c r="B10" s="7"/>
      <c r="C10" s="91" t="s">
        <v>246</v>
      </c>
      <c r="D10" s="92"/>
      <c r="E10" s="92"/>
      <c r="F10" s="92"/>
      <c r="G10" s="92"/>
      <c r="H10" s="92"/>
      <c r="I10" s="92"/>
      <c r="J10" s="92"/>
      <c r="K10" s="92"/>
      <c r="L10" s="92"/>
      <c r="M10" s="92"/>
      <c r="N10" s="92"/>
      <c r="O10" s="92"/>
      <c r="P10" s="93"/>
      <c r="S10" s="461"/>
    </row>
    <row r="11" spans="1:50" ht="6" customHeight="1" thickBot="1" x14ac:dyDescent="0.3">
      <c r="B11" s="7"/>
      <c r="S11" s="461"/>
    </row>
    <row r="12" spans="1:50" ht="16.5" thickBot="1" x14ac:dyDescent="0.3">
      <c r="B12" s="7"/>
      <c r="S12" s="461"/>
      <c r="U12" s="459" t="s">
        <v>673</v>
      </c>
      <c r="V12" s="459"/>
      <c r="W12" s="459"/>
      <c r="X12" s="459"/>
      <c r="Y12" s="459"/>
      <c r="Z12" s="459"/>
      <c r="AA12" s="459"/>
      <c r="AC12" s="222" t="s">
        <v>211</v>
      </c>
      <c r="AD12" s="222" t="s">
        <v>211</v>
      </c>
      <c r="AE12" s="222" t="s">
        <v>676</v>
      </c>
      <c r="AR12" s="459" t="s">
        <v>673</v>
      </c>
      <c r="AS12" s="459"/>
      <c r="AT12" s="459"/>
      <c r="AU12" s="459"/>
      <c r="AV12" s="459"/>
      <c r="AW12" s="459"/>
      <c r="AX12" s="459"/>
    </row>
    <row r="13" spans="1:50" ht="16.5" thickBot="1" x14ac:dyDescent="0.3">
      <c r="B13" s="7"/>
      <c r="S13" s="461"/>
      <c r="U13" s="460" t="s">
        <v>823</v>
      </c>
      <c r="V13" s="460"/>
      <c r="W13" s="460"/>
      <c r="X13" s="460"/>
      <c r="Y13" s="460"/>
      <c r="Z13" s="460"/>
      <c r="AA13" s="460"/>
      <c r="AC13" s="222"/>
      <c r="AD13" s="222" t="s">
        <v>810</v>
      </c>
      <c r="AE13" s="222"/>
      <c r="AG13" s="274"/>
      <c r="AH13" s="274"/>
      <c r="AJ13" s="262"/>
      <c r="AK13" s="260"/>
      <c r="AL13" s="260"/>
      <c r="AM13" s="271" t="s">
        <v>827</v>
      </c>
      <c r="AN13" s="273">
        <f>+BudgetAssump!$K$23+BudgetAssump!K24</f>
        <v>0.22850000000000001</v>
      </c>
      <c r="AO13" s="256"/>
      <c r="AP13" s="264" t="s">
        <v>825</v>
      </c>
      <c r="AQ13" s="264"/>
      <c r="AR13" s="460" t="s">
        <v>823</v>
      </c>
      <c r="AS13" s="460"/>
      <c r="AT13" s="460"/>
      <c r="AU13" s="460"/>
      <c r="AV13" s="460"/>
      <c r="AW13" s="460"/>
      <c r="AX13" s="460"/>
    </row>
    <row r="14" spans="1:50" ht="15.75" thickBot="1" x14ac:dyDescent="0.3">
      <c r="B14" s="7"/>
      <c r="F14" s="28" t="str">
        <f>'GF Summary'!$F$6</f>
        <v>Actuals</v>
      </c>
      <c r="G14" s="29"/>
      <c r="H14" s="29" t="str">
        <f>'GF Summary'!$H$6</f>
        <v>Actuals</v>
      </c>
      <c r="I14" s="29"/>
      <c r="J14" s="30" t="str">
        <f>'GF Summary'!$J$6</f>
        <v>Actuals</v>
      </c>
      <c r="K14" s="5"/>
      <c r="L14" s="28" t="str">
        <f>'GF Summary'!$L$6</f>
        <v>Revised</v>
      </c>
      <c r="M14" s="29"/>
      <c r="N14" s="29"/>
      <c r="O14" s="29"/>
      <c r="P14" s="30" t="str">
        <f>'GF Summary'!$P$6</f>
        <v>Proposed</v>
      </c>
      <c r="Q14" s="5"/>
      <c r="S14" s="461"/>
      <c r="T14" t="s">
        <v>821</v>
      </c>
      <c r="U14" s="5" t="s">
        <v>819</v>
      </c>
      <c r="V14" s="5" t="s">
        <v>819</v>
      </c>
      <c r="W14" s="5" t="s">
        <v>819</v>
      </c>
      <c r="X14" s="5" t="s">
        <v>819</v>
      </c>
      <c r="Y14" s="5" t="s">
        <v>819</v>
      </c>
      <c r="Z14" s="5" t="s">
        <v>819</v>
      </c>
      <c r="AA14" s="5" t="s">
        <v>819</v>
      </c>
      <c r="AC14" s="5" t="s">
        <v>820</v>
      </c>
      <c r="AD14" s="5" t="s">
        <v>820</v>
      </c>
      <c r="AE14" s="5" t="s">
        <v>820</v>
      </c>
      <c r="AG14" s="169" t="s">
        <v>819</v>
      </c>
      <c r="AH14" s="169" t="s">
        <v>819</v>
      </c>
      <c r="AI14" s="169" t="s">
        <v>819</v>
      </c>
      <c r="AJ14" s="262" t="s">
        <v>820</v>
      </c>
      <c r="AK14" s="262" t="s">
        <v>820</v>
      </c>
      <c r="AL14" s="262" t="s">
        <v>820</v>
      </c>
      <c r="AM14" s="256" t="s">
        <v>820</v>
      </c>
      <c r="AN14" s="264" t="s">
        <v>820</v>
      </c>
      <c r="AO14" s="256" t="s">
        <v>820</v>
      </c>
      <c r="AP14" s="264" t="s">
        <v>820</v>
      </c>
      <c r="AQ14" s="264"/>
      <c r="AR14" s="256" t="s">
        <v>819</v>
      </c>
      <c r="AS14" s="256" t="s">
        <v>819</v>
      </c>
      <c r="AT14" s="256" t="s">
        <v>819</v>
      </c>
      <c r="AU14" s="256" t="s">
        <v>819</v>
      </c>
      <c r="AV14" s="256" t="s">
        <v>819</v>
      </c>
      <c r="AW14" s="256" t="s">
        <v>819</v>
      </c>
      <c r="AX14" s="169" t="s">
        <v>819</v>
      </c>
    </row>
    <row r="15" spans="1:50" ht="15.75" thickBot="1" x14ac:dyDescent="0.3">
      <c r="B15" s="7"/>
      <c r="F15" s="31" t="str">
        <f>'GF Summary'!$F$7</f>
        <v>FY 19-20</v>
      </c>
      <c r="G15" s="32"/>
      <c r="H15" s="33" t="str">
        <f>'GF Summary'!$H$7</f>
        <v>FY 20-21</v>
      </c>
      <c r="I15" s="33"/>
      <c r="J15" s="34" t="str">
        <f>'GF Summary'!$J$7</f>
        <v>FY 21-22</v>
      </c>
      <c r="K15" s="5"/>
      <c r="L15" s="31" t="str">
        <f>'GF Summary'!$L$7</f>
        <v>FY 22-23</v>
      </c>
      <c r="M15" s="33"/>
      <c r="N15" s="33" t="s">
        <v>81</v>
      </c>
      <c r="O15" s="33"/>
      <c r="P15" s="34" t="str">
        <f>'GF Summary'!$P$7</f>
        <v>FY 23-24</v>
      </c>
      <c r="Q15" s="5"/>
      <c r="S15" s="461"/>
      <c r="U15" s="218" t="s">
        <v>420</v>
      </c>
      <c r="V15" s="221" t="s">
        <v>415</v>
      </c>
      <c r="W15" s="219" t="s">
        <v>421</v>
      </c>
      <c r="X15" s="221" t="s">
        <v>674</v>
      </c>
      <c r="Y15" s="219" t="s">
        <v>675</v>
      </c>
      <c r="Z15" s="221" t="s">
        <v>424</v>
      </c>
      <c r="AA15" s="220" t="s">
        <v>425</v>
      </c>
      <c r="AB15" s="220" t="s">
        <v>809</v>
      </c>
      <c r="AC15" s="221" t="s">
        <v>430</v>
      </c>
      <c r="AD15" s="220" t="s">
        <v>811</v>
      </c>
      <c r="AE15" s="221" t="s">
        <v>430</v>
      </c>
      <c r="AG15" s="272" t="s">
        <v>414</v>
      </c>
      <c r="AH15" s="272" t="s">
        <v>426</v>
      </c>
      <c r="AI15" s="272" t="s">
        <v>824</v>
      </c>
      <c r="AJ15" s="263" t="s">
        <v>416</v>
      </c>
      <c r="AK15" s="261" t="s">
        <v>417</v>
      </c>
      <c r="AL15" s="261" t="s">
        <v>418</v>
      </c>
      <c r="AM15" s="259" t="s">
        <v>419</v>
      </c>
      <c r="AN15" s="265" t="s">
        <v>439</v>
      </c>
      <c r="AO15" s="259" t="s">
        <v>440</v>
      </c>
      <c r="AP15" s="265" t="s">
        <v>441</v>
      </c>
      <c r="AQ15" s="265" t="s">
        <v>826</v>
      </c>
      <c r="AR15" s="168" t="s">
        <v>420</v>
      </c>
      <c r="AS15" s="168" t="s">
        <v>415</v>
      </c>
      <c r="AT15" s="168" t="s">
        <v>421</v>
      </c>
      <c r="AU15" s="168" t="s">
        <v>422</v>
      </c>
      <c r="AV15" s="168" t="s">
        <v>423</v>
      </c>
      <c r="AW15" s="168" t="s">
        <v>424</v>
      </c>
      <c r="AX15" s="272" t="s">
        <v>425</v>
      </c>
    </row>
    <row r="16" spans="1:50" x14ac:dyDescent="0.25">
      <c r="B16" s="7" t="s">
        <v>170</v>
      </c>
      <c r="F16" s="316"/>
      <c r="G16" s="27"/>
      <c r="H16" s="27"/>
      <c r="I16" s="27"/>
      <c r="J16" s="317"/>
      <c r="K16" s="27"/>
      <c r="L16" s="316"/>
      <c r="M16" s="27"/>
      <c r="N16" s="27"/>
      <c r="O16" s="27"/>
      <c r="P16" s="317"/>
      <c r="S16" s="461"/>
      <c r="U16" s="169"/>
      <c r="V16" s="169"/>
      <c r="W16" s="169"/>
      <c r="X16" s="169"/>
      <c r="Y16" s="169"/>
      <c r="Z16" s="169"/>
      <c r="AA16" s="169"/>
      <c r="AB16" s="169"/>
      <c r="AC16" s="256"/>
      <c r="AD16" s="256"/>
      <c r="AE16" s="257"/>
      <c r="AJ16" s="262"/>
      <c r="AK16" s="260"/>
      <c r="AL16" s="260"/>
      <c r="AM16" s="256"/>
      <c r="AN16" s="264">
        <f>+AM16*AN13</f>
        <v>0</v>
      </c>
      <c r="AO16" s="256"/>
      <c r="AP16" s="264">
        <f>AN16+AO16</f>
        <v>0</v>
      </c>
      <c r="AQ16" s="264">
        <f>+AP16+AM16</f>
        <v>0</v>
      </c>
      <c r="AR16" s="169"/>
      <c r="AS16" s="169"/>
      <c r="AT16" s="169"/>
      <c r="AU16" s="169"/>
      <c r="AV16" s="169"/>
      <c r="AW16" s="169"/>
      <c r="AX16" s="169"/>
    </row>
    <row r="17" spans="2:50" x14ac:dyDescent="0.25">
      <c r="B17" s="246" t="s">
        <v>728</v>
      </c>
      <c r="C17" t="s">
        <v>148</v>
      </c>
      <c r="F17" s="316">
        <v>42188</v>
      </c>
      <c r="G17" s="27"/>
      <c r="H17" s="27">
        <v>45153</v>
      </c>
      <c r="I17" s="27"/>
      <c r="J17" s="317">
        <v>49694.5</v>
      </c>
      <c r="K17" s="27"/>
      <c r="L17" s="316">
        <v>69166</v>
      </c>
      <c r="M17" s="27"/>
      <c r="N17" s="27">
        <f t="shared" ref="N17:N26" si="0">P17-L17</f>
        <v>3622</v>
      </c>
      <c r="O17" s="27"/>
      <c r="P17" s="317">
        <v>72788</v>
      </c>
      <c r="S17" s="461"/>
      <c r="U17" s="169"/>
      <c r="V17" s="169"/>
      <c r="W17" s="169"/>
      <c r="X17" s="169"/>
      <c r="Y17" s="169"/>
      <c r="Z17" s="169"/>
      <c r="AA17" s="169"/>
      <c r="AB17" s="169"/>
      <c r="AC17" s="169"/>
      <c r="AD17" s="169"/>
      <c r="AE17" s="102"/>
      <c r="AJ17" s="262"/>
      <c r="AK17" s="260"/>
      <c r="AL17" s="260"/>
      <c r="AM17" s="256"/>
      <c r="AN17" s="264"/>
      <c r="AO17" s="256"/>
      <c r="AP17" s="264">
        <f t="shared" ref="AP17:AP39" si="1">AN17+AO17</f>
        <v>0</v>
      </c>
      <c r="AQ17" s="264">
        <f t="shared" ref="AQ17:AQ39" si="2">+AP17+AM17</f>
        <v>0</v>
      </c>
      <c r="AR17" s="169"/>
      <c r="AS17" s="169"/>
      <c r="AT17" s="169"/>
      <c r="AU17" s="169"/>
      <c r="AV17" s="169"/>
      <c r="AW17" s="169"/>
      <c r="AX17" s="169"/>
    </row>
    <row r="18" spans="2:50" x14ac:dyDescent="0.25">
      <c r="B18" s="246" t="s">
        <v>719</v>
      </c>
      <c r="C18" t="s">
        <v>226</v>
      </c>
      <c r="F18" s="316"/>
      <c r="G18" s="27"/>
      <c r="H18" s="27"/>
      <c r="I18" s="27"/>
      <c r="J18" s="317"/>
      <c r="K18" s="27"/>
      <c r="L18" s="316"/>
      <c r="M18" s="27"/>
      <c r="N18" s="27">
        <f t="shared" si="0"/>
        <v>0</v>
      </c>
      <c r="O18" s="27"/>
      <c r="P18" s="317"/>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246" t="s">
        <v>720</v>
      </c>
      <c r="C19" t="s">
        <v>149</v>
      </c>
      <c r="F19" s="316">
        <v>20218</v>
      </c>
      <c r="G19" s="27"/>
      <c r="H19" s="27">
        <v>20977</v>
      </c>
      <c r="I19" s="27"/>
      <c r="J19" s="317">
        <v>23314</v>
      </c>
      <c r="K19" s="27"/>
      <c r="L19" s="316">
        <v>26990</v>
      </c>
      <c r="M19" s="27"/>
      <c r="N19" s="27">
        <f t="shared" si="0"/>
        <v>1417</v>
      </c>
      <c r="O19" s="27"/>
      <c r="P19" s="317">
        <v>28407</v>
      </c>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246" t="s">
        <v>721</v>
      </c>
      <c r="C20" t="s">
        <v>150</v>
      </c>
      <c r="F20" s="316">
        <v>2348.31</v>
      </c>
      <c r="G20" s="27"/>
      <c r="H20" s="27">
        <v>2432</v>
      </c>
      <c r="I20" s="27"/>
      <c r="J20" s="317">
        <v>2526.16</v>
      </c>
      <c r="K20" s="27"/>
      <c r="L20" s="316">
        <v>2550</v>
      </c>
      <c r="M20" s="27"/>
      <c r="N20" s="27">
        <f t="shared" si="0"/>
        <v>30</v>
      </c>
      <c r="O20" s="27"/>
      <c r="P20" s="317">
        <v>2580</v>
      </c>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246" t="s">
        <v>722</v>
      </c>
      <c r="C21" t="s">
        <v>151</v>
      </c>
      <c r="F21" s="316"/>
      <c r="G21" s="27"/>
      <c r="H21" s="27"/>
      <c r="I21" s="27"/>
      <c r="J21" s="317"/>
      <c r="K21" s="27"/>
      <c r="L21" s="316"/>
      <c r="M21" s="27"/>
      <c r="N21" s="27">
        <f t="shared" si="0"/>
        <v>0</v>
      </c>
      <c r="O21" s="27"/>
      <c r="P21" s="317"/>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723</v>
      </c>
      <c r="C22" t="s">
        <v>102</v>
      </c>
      <c r="F22" s="316">
        <v>811.36</v>
      </c>
      <c r="G22" s="27"/>
      <c r="H22" s="27">
        <v>4475.5600000000004</v>
      </c>
      <c r="I22" s="27"/>
      <c r="J22" s="317">
        <v>201</v>
      </c>
      <c r="K22" s="27"/>
      <c r="L22" s="316">
        <v>6382</v>
      </c>
      <c r="M22" s="27"/>
      <c r="N22" s="27">
        <f t="shared" si="0"/>
        <v>-1282</v>
      </c>
      <c r="O22" s="27"/>
      <c r="P22" s="317">
        <v>5100</v>
      </c>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724</v>
      </c>
      <c r="C23" t="s">
        <v>152</v>
      </c>
      <c r="F23" s="316">
        <v>946.41</v>
      </c>
      <c r="G23" s="27"/>
      <c r="H23" s="27">
        <v>453.48</v>
      </c>
      <c r="I23" s="27"/>
      <c r="J23" s="317">
        <v>1110</v>
      </c>
      <c r="K23" s="27"/>
      <c r="L23" s="316">
        <v>1040</v>
      </c>
      <c r="M23" s="27"/>
      <c r="N23" s="27">
        <f t="shared" si="0"/>
        <v>-40</v>
      </c>
      <c r="O23" s="27"/>
      <c r="P23" s="317">
        <v>1000</v>
      </c>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725</v>
      </c>
      <c r="C24" t="s">
        <v>153</v>
      </c>
      <c r="F24" s="316"/>
      <c r="G24" s="27"/>
      <c r="H24" s="27"/>
      <c r="I24" s="27"/>
      <c r="J24" s="317"/>
      <c r="K24" s="27"/>
      <c r="L24" s="316"/>
      <c r="M24" s="27"/>
      <c r="N24" s="27">
        <f t="shared" si="0"/>
        <v>0</v>
      </c>
      <c r="O24" s="27"/>
      <c r="P24" s="317"/>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726</v>
      </c>
      <c r="C25" t="s">
        <v>154</v>
      </c>
      <c r="F25" s="316">
        <v>225</v>
      </c>
      <c r="G25" s="27"/>
      <c r="H25" s="27">
        <v>129</v>
      </c>
      <c r="I25" s="27"/>
      <c r="J25" s="317"/>
      <c r="K25" s="27"/>
      <c r="L25" s="316">
        <v>150</v>
      </c>
      <c r="M25" s="27"/>
      <c r="N25" s="27">
        <f t="shared" si="0"/>
        <v>0</v>
      </c>
      <c r="O25" s="27"/>
      <c r="P25" s="317">
        <v>150</v>
      </c>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246" t="s">
        <v>727</v>
      </c>
      <c r="C26" t="s">
        <v>155</v>
      </c>
      <c r="F26" s="325"/>
      <c r="G26" s="27"/>
      <c r="H26" s="326"/>
      <c r="I26" s="27"/>
      <c r="J26" s="327"/>
      <c r="K26" s="27"/>
      <c r="L26" s="325"/>
      <c r="M26" s="27"/>
      <c r="N26" s="326">
        <f t="shared" si="0"/>
        <v>0</v>
      </c>
      <c r="O26" s="27"/>
      <c r="P26" s="327"/>
      <c r="S26" s="461"/>
      <c r="U26" s="169"/>
      <c r="V26" s="169"/>
      <c r="W26" s="169"/>
      <c r="X26" s="169"/>
      <c r="Y26" s="169"/>
      <c r="Z26" s="169"/>
      <c r="AA26" s="169"/>
      <c r="AB26" s="169"/>
      <c r="AC26" s="169"/>
      <c r="AD26" s="169"/>
      <c r="AE26" s="102"/>
      <c r="AJ26" s="262"/>
      <c r="AK26" s="260"/>
      <c r="AL26" s="260"/>
      <c r="AM26" s="256"/>
      <c r="AN26" s="264"/>
      <c r="AO26" s="256"/>
      <c r="AP26" s="264">
        <f t="shared" si="1"/>
        <v>0</v>
      </c>
      <c r="AQ26" s="264">
        <f t="shared" si="2"/>
        <v>0</v>
      </c>
      <c r="AR26" s="169"/>
      <c r="AS26" s="169"/>
      <c r="AT26" s="169"/>
      <c r="AU26" s="169"/>
      <c r="AV26" s="169"/>
      <c r="AW26" s="169"/>
      <c r="AX26" s="169"/>
    </row>
    <row r="27" spans="2:50" ht="15.75" thickBot="1" x14ac:dyDescent="0.3">
      <c r="B27" s="7" t="s">
        <v>171</v>
      </c>
      <c r="F27" s="332">
        <f>SUM(F16:F26)</f>
        <v>66737.08</v>
      </c>
      <c r="G27" s="333"/>
      <c r="H27" s="333">
        <f>SUM(H16:H26)</f>
        <v>73620.039999999994</v>
      </c>
      <c r="I27" s="333"/>
      <c r="J27" s="335">
        <f>SUM(J17:J26)</f>
        <v>76845.66</v>
      </c>
      <c r="K27" s="27"/>
      <c r="L27" s="332">
        <f>SUM(L16:L26)</f>
        <v>106278</v>
      </c>
      <c r="M27" s="333"/>
      <c r="N27" s="333">
        <f>SUM(N16:N26)</f>
        <v>3747</v>
      </c>
      <c r="O27" s="333"/>
      <c r="P27" s="335">
        <f>SUM(P16:P26)</f>
        <v>110025</v>
      </c>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x14ac:dyDescent="0.25">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ht="15.75" thickBot="1" x14ac:dyDescent="0.3">
      <c r="F30" s="275"/>
      <c r="G30" s="275"/>
      <c r="H30" s="275"/>
      <c r="I30" s="275"/>
      <c r="J30" s="275"/>
      <c r="K30" s="275"/>
      <c r="L30" s="275"/>
      <c r="M30" s="275"/>
      <c r="N30" s="275"/>
      <c r="O30" s="275"/>
      <c r="P30" s="275"/>
      <c r="S30" s="461"/>
      <c r="AJ30" s="262"/>
      <c r="AK30" s="260"/>
      <c r="AL30" s="260"/>
      <c r="AM30" s="256"/>
      <c r="AN30" s="264"/>
      <c r="AO30" s="256"/>
      <c r="AP30" s="264">
        <f t="shared" si="1"/>
        <v>0</v>
      </c>
      <c r="AQ30" s="264">
        <f t="shared" si="2"/>
        <v>0</v>
      </c>
      <c r="AR30" s="169"/>
      <c r="AS30" s="169"/>
      <c r="AT30" s="169"/>
      <c r="AU30" s="169"/>
      <c r="AV30" s="169"/>
      <c r="AW30" s="169"/>
      <c r="AX30" s="169"/>
    </row>
    <row r="31" spans="2:50" x14ac:dyDescent="0.25">
      <c r="F31" s="276" t="str">
        <f>'GF Summary'!$F$6</f>
        <v>Actuals</v>
      </c>
      <c r="G31" s="277"/>
      <c r="H31" s="277" t="str">
        <f>'GF Summary'!$H$6</f>
        <v>Actuals</v>
      </c>
      <c r="I31" s="277"/>
      <c r="J31" s="278" t="str">
        <f>'GF Summary'!$J$6</f>
        <v>Actuals</v>
      </c>
      <c r="K31" s="275"/>
      <c r="L31" s="276" t="str">
        <f>'GF Summary'!$L$6</f>
        <v>Revised</v>
      </c>
      <c r="M31" s="277"/>
      <c r="N31" s="277"/>
      <c r="O31" s="277"/>
      <c r="P31" s="278" t="str">
        <f>'GF Summary'!$P$6</f>
        <v>Proposed</v>
      </c>
      <c r="S31" s="461"/>
      <c r="AJ31" s="262"/>
      <c r="AK31" s="260"/>
      <c r="AL31" s="260"/>
      <c r="AM31" s="256"/>
      <c r="AN31" s="264"/>
      <c r="AO31" s="256"/>
      <c r="AP31" s="264">
        <f t="shared" si="1"/>
        <v>0</v>
      </c>
      <c r="AQ31" s="264">
        <f t="shared" si="2"/>
        <v>0</v>
      </c>
      <c r="AR31" s="169"/>
      <c r="AS31" s="169"/>
      <c r="AT31" s="169"/>
      <c r="AU31" s="169"/>
      <c r="AV31" s="169"/>
      <c r="AW31" s="169"/>
      <c r="AX31" s="169"/>
    </row>
    <row r="32" spans="2:50" ht="15.75" thickBot="1" x14ac:dyDescent="0.3">
      <c r="B32" s="7" t="s">
        <v>220</v>
      </c>
      <c r="F32" s="279" t="str">
        <f>'GF Summary'!$F$7</f>
        <v>FY 19-20</v>
      </c>
      <c r="G32" s="280"/>
      <c r="H32" s="280" t="str">
        <f>'GF Summary'!$H$7</f>
        <v>FY 20-21</v>
      </c>
      <c r="I32" s="280"/>
      <c r="J32" s="281" t="str">
        <f>'GF Summary'!$J$7</f>
        <v>FY 21-22</v>
      </c>
      <c r="K32" s="275"/>
      <c r="L32" s="279" t="str">
        <f>'GF Summary'!$L$7</f>
        <v>FY 22-23</v>
      </c>
      <c r="M32" s="280"/>
      <c r="N32" s="280" t="s">
        <v>81</v>
      </c>
      <c r="O32" s="280"/>
      <c r="P32" s="281" t="str">
        <f>'GF Summary'!$P$7</f>
        <v>FY 23-24</v>
      </c>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729</v>
      </c>
      <c r="C33" t="s">
        <v>198</v>
      </c>
      <c r="F33" s="351"/>
      <c r="G33" s="352"/>
      <c r="H33" s="352"/>
      <c r="I33" s="352"/>
      <c r="J33" s="353"/>
      <c r="K33" s="275"/>
      <c r="L33" s="351"/>
      <c r="M33" s="352"/>
      <c r="N33" s="352">
        <f>P33-L33</f>
        <v>0</v>
      </c>
      <c r="O33" s="352"/>
      <c r="P33" s="353"/>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730</v>
      </c>
      <c r="C34" t="s">
        <v>221</v>
      </c>
      <c r="F34" s="354"/>
      <c r="G34" s="355"/>
      <c r="H34" s="355"/>
      <c r="I34" s="355"/>
      <c r="J34" s="356"/>
      <c r="K34" s="275"/>
      <c r="L34" s="354"/>
      <c r="M34" s="355"/>
      <c r="N34" s="355">
        <f>P34-L34</f>
        <v>0</v>
      </c>
      <c r="O34" s="355"/>
      <c r="P34" s="356"/>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731</v>
      </c>
      <c r="C35" t="s">
        <v>222</v>
      </c>
      <c r="F35" s="354"/>
      <c r="G35" s="355"/>
      <c r="H35" s="355"/>
      <c r="I35" s="355"/>
      <c r="J35" s="356"/>
      <c r="K35" s="275"/>
      <c r="L35" s="354"/>
      <c r="M35" s="355"/>
      <c r="N35" s="355">
        <f t="shared" ref="N35:N38" si="3">P35-L35</f>
        <v>0</v>
      </c>
      <c r="O35" s="355"/>
      <c r="P35" s="356"/>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732</v>
      </c>
      <c r="C36" t="s">
        <v>223</v>
      </c>
      <c r="F36" s="354"/>
      <c r="G36" s="355"/>
      <c r="H36" s="355"/>
      <c r="I36" s="355"/>
      <c r="J36" s="356"/>
      <c r="K36" s="275"/>
      <c r="L36" s="354"/>
      <c r="M36" s="355"/>
      <c r="N36" s="355">
        <f t="shared" si="3"/>
        <v>0</v>
      </c>
      <c r="O36" s="355"/>
      <c r="P36" s="356"/>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733</v>
      </c>
      <c r="C37" t="s">
        <v>245</v>
      </c>
      <c r="F37" s="354">
        <v>1</v>
      </c>
      <c r="G37" s="355"/>
      <c r="H37" s="355">
        <v>1</v>
      </c>
      <c r="I37" s="355"/>
      <c r="J37" s="356">
        <v>1</v>
      </c>
      <c r="K37" s="275"/>
      <c r="L37" s="354">
        <v>1</v>
      </c>
      <c r="M37" s="355"/>
      <c r="N37" s="355">
        <f t="shared" si="3"/>
        <v>0</v>
      </c>
      <c r="O37" s="355"/>
      <c r="P37" s="356">
        <v>1</v>
      </c>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B38" s="246" t="s">
        <v>734</v>
      </c>
      <c r="C38" t="s">
        <v>224</v>
      </c>
      <c r="F38" s="357"/>
      <c r="G38" s="355"/>
      <c r="H38" s="358"/>
      <c r="I38" s="355"/>
      <c r="J38" s="359"/>
      <c r="K38" s="275"/>
      <c r="L38" s="357"/>
      <c r="M38" s="355"/>
      <c r="N38" s="358">
        <f t="shared" si="3"/>
        <v>0</v>
      </c>
      <c r="O38" s="355"/>
      <c r="P38" s="359"/>
      <c r="S38" s="461"/>
      <c r="AJ38" s="262"/>
      <c r="AK38" s="260"/>
      <c r="AL38" s="260"/>
      <c r="AM38" s="256"/>
      <c r="AN38" s="264"/>
      <c r="AO38" s="256"/>
      <c r="AP38" s="264">
        <f t="shared" si="1"/>
        <v>0</v>
      </c>
      <c r="AQ38" s="264">
        <f t="shared" si="2"/>
        <v>0</v>
      </c>
      <c r="AR38" s="169"/>
      <c r="AS38" s="169"/>
      <c r="AT38" s="169"/>
      <c r="AU38" s="169"/>
      <c r="AV38" s="169"/>
      <c r="AW38" s="169"/>
      <c r="AX38" s="169"/>
    </row>
    <row r="39" spans="2:50" x14ac:dyDescent="0.25">
      <c r="D39" t="s">
        <v>225</v>
      </c>
      <c r="F39" s="354">
        <f>SUM(F33:F38)</f>
        <v>1</v>
      </c>
      <c r="G39" s="355"/>
      <c r="H39" s="355">
        <f>SUM(H33:H38)</f>
        <v>1</v>
      </c>
      <c r="I39" s="355"/>
      <c r="J39" s="360">
        <f>SUM(J33:J38)</f>
        <v>1</v>
      </c>
      <c r="K39" s="275"/>
      <c r="L39" s="354">
        <f>SUM(L33:L38)</f>
        <v>1</v>
      </c>
      <c r="M39" s="355"/>
      <c r="N39" s="355">
        <f>SUM(N33:N38)</f>
        <v>0</v>
      </c>
      <c r="O39" s="355"/>
      <c r="P39" s="360">
        <f>SUM(P33:P38)</f>
        <v>1</v>
      </c>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thickBot="1" x14ac:dyDescent="0.3">
      <c r="F40" s="289"/>
      <c r="G40" s="290"/>
      <c r="H40" s="290"/>
      <c r="I40" s="290"/>
      <c r="J40" s="291"/>
      <c r="K40" s="5"/>
      <c r="L40" s="289"/>
      <c r="M40" s="290"/>
      <c r="N40" s="290"/>
      <c r="O40" s="290"/>
      <c r="P40" s="291"/>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x14ac:dyDescent="0.25">
      <c r="S41" s="461"/>
      <c r="AJ41" s="262"/>
      <c r="AK41" s="260"/>
      <c r="AL41" s="260"/>
      <c r="AM41" s="256"/>
      <c r="AS41" s="169"/>
      <c r="AT41" s="169"/>
      <c r="AU41" s="169"/>
      <c r="AV41" s="169"/>
      <c r="AW41" s="169"/>
      <c r="AX41" s="169"/>
    </row>
    <row r="42" spans="2:50" ht="14.45" customHeight="1"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S47" s="461"/>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row r="393" spans="36:50" x14ac:dyDescent="0.25">
      <c r="AJ393" s="262"/>
      <c r="AK393" s="260"/>
      <c r="AL393" s="260"/>
      <c r="AM393" s="256"/>
      <c r="AS393" s="169"/>
      <c r="AT393" s="169"/>
      <c r="AU393" s="169"/>
      <c r="AV393" s="169"/>
      <c r="AW393" s="169"/>
      <c r="AX393" s="169"/>
    </row>
  </sheetData>
  <mergeCells count="5">
    <mergeCell ref="AR12:AX12"/>
    <mergeCell ref="AR13:AX13"/>
    <mergeCell ref="S1:S47"/>
    <mergeCell ref="U12:AA12"/>
    <mergeCell ref="U13:AA13"/>
  </mergeCells>
  <pageMargins left="0.27" right="0.25" top="0.43" bottom="0.4" header="0.3" footer="0.17"/>
  <pageSetup scale="86" orientation="portrait" r:id="rId1"/>
  <headerFooter>
    <oddFooter>&amp;L&amp;D &amp;F&amp;C12
&amp;R&amp;A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16EF2-8A2C-4AD2-9809-BF0506B929EA}">
  <sheetPr codeName="Sheet21">
    <pageSetUpPr fitToPage="1"/>
  </sheetPr>
  <dimension ref="A1:AX393"/>
  <sheetViews>
    <sheetView tabSelected="1" topLeftCell="A4" zoomScale="90" zoomScaleNormal="90" workbookViewId="0">
      <selection activeCell="P17" sqref="P17:P26"/>
    </sheetView>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11.140625" bestFit="1"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D6" s="5">
        <v>2600</v>
      </c>
      <c r="F6" s="97" t="s">
        <v>99</v>
      </c>
      <c r="S6" s="461"/>
    </row>
    <row r="7" spans="1:50" x14ac:dyDescent="0.25">
      <c r="B7" s="7" t="s">
        <v>218</v>
      </c>
      <c r="S7" s="461"/>
    </row>
    <row r="8" spans="1:50" x14ac:dyDescent="0.25">
      <c r="B8" s="7"/>
      <c r="S8" s="461"/>
    </row>
    <row r="9" spans="1:50" ht="15.75" thickBot="1" x14ac:dyDescent="0.3">
      <c r="B9" s="7" t="s">
        <v>219</v>
      </c>
      <c r="S9" s="461"/>
    </row>
    <row r="10" spans="1:50" ht="30.75" thickBot="1" x14ac:dyDescent="0.3">
      <c r="B10" s="7"/>
      <c r="C10" s="91" t="s">
        <v>247</v>
      </c>
      <c r="D10" s="92"/>
      <c r="E10" s="92"/>
      <c r="F10" s="92"/>
      <c r="G10" s="92"/>
      <c r="H10" s="92"/>
      <c r="I10" s="92"/>
      <c r="J10" s="92"/>
      <c r="K10" s="92"/>
      <c r="L10" s="92"/>
      <c r="M10" s="92"/>
      <c r="N10" s="92"/>
      <c r="O10" s="92"/>
      <c r="P10" s="93"/>
      <c r="S10" s="461"/>
    </row>
    <row r="11" spans="1:50" ht="6" customHeight="1" thickBot="1" x14ac:dyDescent="0.3">
      <c r="B11" s="7"/>
      <c r="S11" s="461"/>
    </row>
    <row r="12" spans="1:50" ht="16.5" thickBot="1" x14ac:dyDescent="0.3">
      <c r="B12" s="7"/>
      <c r="S12" s="461"/>
      <c r="U12" s="459" t="s">
        <v>673</v>
      </c>
      <c r="V12" s="459"/>
      <c r="W12" s="459"/>
      <c r="X12" s="459"/>
      <c r="Y12" s="459"/>
      <c r="Z12" s="459"/>
      <c r="AA12" s="459"/>
      <c r="AC12" s="222" t="s">
        <v>211</v>
      </c>
      <c r="AD12" s="222" t="s">
        <v>211</v>
      </c>
      <c r="AE12" s="222" t="s">
        <v>676</v>
      </c>
      <c r="AR12" s="459" t="s">
        <v>673</v>
      </c>
      <c r="AS12" s="459"/>
      <c r="AT12" s="459"/>
      <c r="AU12" s="459"/>
      <c r="AV12" s="459"/>
      <c r="AW12" s="459"/>
      <c r="AX12" s="459"/>
    </row>
    <row r="13" spans="1:50" ht="16.5" thickBot="1" x14ac:dyDescent="0.3">
      <c r="B13" s="7"/>
      <c r="S13" s="461"/>
      <c r="U13" s="460" t="s">
        <v>823</v>
      </c>
      <c r="V13" s="460"/>
      <c r="W13" s="460"/>
      <c r="X13" s="460"/>
      <c r="Y13" s="460"/>
      <c r="Z13" s="460"/>
      <c r="AA13" s="460"/>
      <c r="AC13" s="222"/>
      <c r="AD13" s="222" t="s">
        <v>810</v>
      </c>
      <c r="AE13" s="222"/>
      <c r="AG13" s="274"/>
      <c r="AH13" s="274"/>
      <c r="AJ13" s="262"/>
      <c r="AK13" s="260"/>
      <c r="AL13" s="260"/>
      <c r="AM13" s="271" t="s">
        <v>827</v>
      </c>
      <c r="AN13" s="273">
        <f>+BudgetAssump!$K$23+BudgetAssump!K24</f>
        <v>0.22850000000000001</v>
      </c>
      <c r="AO13" s="256"/>
      <c r="AP13" s="264" t="s">
        <v>825</v>
      </c>
      <c r="AQ13" s="264"/>
      <c r="AR13" s="460" t="s">
        <v>823</v>
      </c>
      <c r="AS13" s="460"/>
      <c r="AT13" s="460"/>
      <c r="AU13" s="460"/>
      <c r="AV13" s="460"/>
      <c r="AW13" s="460"/>
      <c r="AX13" s="460"/>
    </row>
    <row r="14" spans="1:50" ht="15.75" thickBot="1" x14ac:dyDescent="0.3">
      <c r="B14" s="7"/>
      <c r="F14" s="28" t="str">
        <f>'GF Summary'!$F$6</f>
        <v>Actuals</v>
      </c>
      <c r="G14" s="29"/>
      <c r="H14" s="29" t="str">
        <f>'GF Summary'!$H$6</f>
        <v>Actuals</v>
      </c>
      <c r="I14" s="29"/>
      <c r="J14" s="30" t="str">
        <f>'GF Summary'!$J$6</f>
        <v>Actuals</v>
      </c>
      <c r="K14" s="5"/>
      <c r="L14" s="28" t="str">
        <f>'GF Summary'!$L$6</f>
        <v>Revised</v>
      </c>
      <c r="M14" s="29"/>
      <c r="N14" s="29"/>
      <c r="O14" s="29"/>
      <c r="P14" s="30" t="str">
        <f>'GF Summary'!$P$6</f>
        <v>Proposed</v>
      </c>
      <c r="Q14" s="5"/>
      <c r="S14" s="461"/>
      <c r="T14" t="s">
        <v>821</v>
      </c>
      <c r="U14" s="5" t="s">
        <v>819</v>
      </c>
      <c r="V14" s="5" t="s">
        <v>819</v>
      </c>
      <c r="W14" s="5" t="s">
        <v>819</v>
      </c>
      <c r="X14" s="5" t="s">
        <v>819</v>
      </c>
      <c r="Y14" s="5" t="s">
        <v>819</v>
      </c>
      <c r="Z14" s="5" t="s">
        <v>819</v>
      </c>
      <c r="AA14" s="5" t="s">
        <v>819</v>
      </c>
      <c r="AC14" s="5" t="s">
        <v>820</v>
      </c>
      <c r="AD14" s="5" t="s">
        <v>820</v>
      </c>
      <c r="AE14" s="5" t="s">
        <v>820</v>
      </c>
      <c r="AG14" s="169" t="s">
        <v>819</v>
      </c>
      <c r="AH14" s="169" t="s">
        <v>819</v>
      </c>
      <c r="AI14" s="169" t="s">
        <v>819</v>
      </c>
      <c r="AJ14" s="262" t="s">
        <v>820</v>
      </c>
      <c r="AK14" s="262" t="s">
        <v>820</v>
      </c>
      <c r="AL14" s="262" t="s">
        <v>820</v>
      </c>
      <c r="AM14" s="256" t="s">
        <v>820</v>
      </c>
      <c r="AN14" s="264" t="s">
        <v>820</v>
      </c>
      <c r="AO14" s="256" t="s">
        <v>820</v>
      </c>
      <c r="AP14" s="264" t="s">
        <v>820</v>
      </c>
      <c r="AQ14" s="264"/>
      <c r="AR14" s="256" t="s">
        <v>819</v>
      </c>
      <c r="AS14" s="256" t="s">
        <v>819</v>
      </c>
      <c r="AT14" s="256" t="s">
        <v>819</v>
      </c>
      <c r="AU14" s="256" t="s">
        <v>819</v>
      </c>
      <c r="AV14" s="256" t="s">
        <v>819</v>
      </c>
      <c r="AW14" s="256" t="s">
        <v>819</v>
      </c>
      <c r="AX14" s="169" t="s">
        <v>819</v>
      </c>
    </row>
    <row r="15" spans="1:50" ht="15.75" thickBot="1" x14ac:dyDescent="0.3">
      <c r="B15" s="7"/>
      <c r="F15" s="31" t="str">
        <f>'GF Summary'!$F$7</f>
        <v>FY 19-20</v>
      </c>
      <c r="G15" s="32"/>
      <c r="H15" s="33" t="str">
        <f>'GF Summary'!$H$7</f>
        <v>FY 20-21</v>
      </c>
      <c r="I15" s="33"/>
      <c r="J15" s="34" t="str">
        <f>'GF Summary'!$J$7</f>
        <v>FY 21-22</v>
      </c>
      <c r="K15" s="5"/>
      <c r="L15" s="31" t="str">
        <f>'GF Summary'!$L$7</f>
        <v>FY 22-23</v>
      </c>
      <c r="M15" s="33"/>
      <c r="N15" s="33" t="s">
        <v>81</v>
      </c>
      <c r="O15" s="33"/>
      <c r="P15" s="34" t="str">
        <f>'GF Summary'!$P$7</f>
        <v>FY 23-24</v>
      </c>
      <c r="Q15" s="5"/>
      <c r="S15" s="461"/>
      <c r="U15" s="218" t="s">
        <v>420</v>
      </c>
      <c r="V15" s="221" t="s">
        <v>415</v>
      </c>
      <c r="W15" s="219" t="s">
        <v>421</v>
      </c>
      <c r="X15" s="221" t="s">
        <v>674</v>
      </c>
      <c r="Y15" s="219" t="s">
        <v>675</v>
      </c>
      <c r="Z15" s="221" t="s">
        <v>424</v>
      </c>
      <c r="AA15" s="220" t="s">
        <v>425</v>
      </c>
      <c r="AB15" s="220" t="s">
        <v>809</v>
      </c>
      <c r="AC15" s="221" t="s">
        <v>430</v>
      </c>
      <c r="AD15" s="220" t="s">
        <v>811</v>
      </c>
      <c r="AE15" s="221" t="s">
        <v>430</v>
      </c>
      <c r="AG15" s="272" t="s">
        <v>414</v>
      </c>
      <c r="AH15" s="272" t="s">
        <v>426</v>
      </c>
      <c r="AI15" s="272" t="s">
        <v>824</v>
      </c>
      <c r="AJ15" s="263" t="s">
        <v>416</v>
      </c>
      <c r="AK15" s="261" t="s">
        <v>417</v>
      </c>
      <c r="AL15" s="261" t="s">
        <v>418</v>
      </c>
      <c r="AM15" s="259" t="s">
        <v>419</v>
      </c>
      <c r="AN15" s="265" t="s">
        <v>439</v>
      </c>
      <c r="AO15" s="259" t="s">
        <v>440</v>
      </c>
      <c r="AP15" s="265" t="s">
        <v>441</v>
      </c>
      <c r="AQ15" s="265" t="s">
        <v>826</v>
      </c>
      <c r="AR15" s="168" t="s">
        <v>420</v>
      </c>
      <c r="AS15" s="168" t="s">
        <v>415</v>
      </c>
      <c r="AT15" s="168" t="s">
        <v>421</v>
      </c>
      <c r="AU15" s="168" t="s">
        <v>422</v>
      </c>
      <c r="AV15" s="168" t="s">
        <v>423</v>
      </c>
      <c r="AW15" s="168" t="s">
        <v>424</v>
      </c>
      <c r="AX15" s="272" t="s">
        <v>425</v>
      </c>
    </row>
    <row r="16" spans="1:50" x14ac:dyDescent="0.25">
      <c r="B16" s="7" t="s">
        <v>172</v>
      </c>
      <c r="F16" s="316"/>
      <c r="G16" s="27"/>
      <c r="H16" s="27"/>
      <c r="I16" s="27"/>
      <c r="J16" s="317"/>
      <c r="K16" s="27"/>
      <c r="L16" s="316"/>
      <c r="M16" s="27"/>
      <c r="N16" s="27"/>
      <c r="O16" s="27"/>
      <c r="P16" s="317"/>
      <c r="S16" s="461"/>
      <c r="U16" s="169"/>
      <c r="V16" s="169"/>
      <c r="W16" s="169"/>
      <c r="X16" s="169"/>
      <c r="Y16" s="169"/>
      <c r="Z16" s="169"/>
      <c r="AA16" s="169"/>
      <c r="AB16" s="169"/>
      <c r="AC16" s="256"/>
      <c r="AD16" s="256"/>
      <c r="AE16" s="257"/>
      <c r="AJ16" s="262"/>
      <c r="AK16" s="260"/>
      <c r="AL16" s="260"/>
      <c r="AM16" s="256"/>
      <c r="AN16" s="264">
        <f>+AM16*AN13</f>
        <v>0</v>
      </c>
      <c r="AO16" s="256"/>
      <c r="AP16" s="264">
        <f>AN16+AO16</f>
        <v>0</v>
      </c>
      <c r="AQ16" s="264">
        <f>+AP16+AM16</f>
        <v>0</v>
      </c>
      <c r="AR16" s="169"/>
      <c r="AS16" s="169"/>
      <c r="AT16" s="169"/>
      <c r="AU16" s="169"/>
      <c r="AV16" s="169"/>
      <c r="AW16" s="169"/>
      <c r="AX16" s="169"/>
    </row>
    <row r="17" spans="2:50" x14ac:dyDescent="0.25">
      <c r="B17" s="246" t="s">
        <v>728</v>
      </c>
      <c r="C17" t="s">
        <v>148</v>
      </c>
      <c r="F17" s="316">
        <v>23628.6</v>
      </c>
      <c r="G17" s="27"/>
      <c r="H17" s="27">
        <v>39739</v>
      </c>
      <c r="I17" s="27"/>
      <c r="J17" s="317">
        <v>56738</v>
      </c>
      <c r="K17" s="27"/>
      <c r="L17" s="316">
        <v>61014</v>
      </c>
      <c r="M17" s="27"/>
      <c r="N17" s="27">
        <f t="shared" ref="N17:N26" si="0">P17-L17</f>
        <v>-1880</v>
      </c>
      <c r="O17" s="27"/>
      <c r="P17" s="317">
        <v>59134</v>
      </c>
      <c r="S17" s="461"/>
      <c r="U17" s="169"/>
      <c r="V17" s="169"/>
      <c r="W17" s="169"/>
      <c r="X17" s="169"/>
      <c r="Y17" s="169"/>
      <c r="Z17" s="169"/>
      <c r="AA17" s="169"/>
      <c r="AB17" s="169"/>
      <c r="AC17" s="169"/>
      <c r="AD17" s="169"/>
      <c r="AE17" s="102"/>
      <c r="AJ17" s="262"/>
      <c r="AK17" s="260"/>
      <c r="AL17" s="260"/>
      <c r="AM17" s="256"/>
      <c r="AN17" s="264"/>
      <c r="AO17" s="256"/>
      <c r="AP17" s="264">
        <f t="shared" ref="AP17:AP39" si="1">AN17+AO17</f>
        <v>0</v>
      </c>
      <c r="AQ17" s="264">
        <f t="shared" ref="AQ17:AQ39" si="2">+AP17+AM17</f>
        <v>0</v>
      </c>
      <c r="AR17" s="169"/>
      <c r="AS17" s="169"/>
      <c r="AT17" s="169"/>
      <c r="AU17" s="169"/>
      <c r="AV17" s="169"/>
      <c r="AW17" s="169"/>
      <c r="AX17" s="169"/>
    </row>
    <row r="18" spans="2:50" x14ac:dyDescent="0.25">
      <c r="B18" s="246" t="s">
        <v>719</v>
      </c>
      <c r="C18" t="s">
        <v>226</v>
      </c>
      <c r="F18" s="316"/>
      <c r="G18" s="27"/>
      <c r="H18" s="27"/>
      <c r="I18" s="27"/>
      <c r="J18" s="317"/>
      <c r="K18" s="27"/>
      <c r="L18" s="316"/>
      <c r="M18" s="27"/>
      <c r="N18" s="27">
        <f t="shared" si="0"/>
        <v>0</v>
      </c>
      <c r="O18" s="27"/>
      <c r="P18" s="317"/>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246" t="s">
        <v>720</v>
      </c>
      <c r="C19" t="s">
        <v>149</v>
      </c>
      <c r="F19" s="316">
        <v>11240</v>
      </c>
      <c r="G19" s="27"/>
      <c r="H19" s="27">
        <v>25542</v>
      </c>
      <c r="I19" s="27"/>
      <c r="J19" s="317">
        <v>31550</v>
      </c>
      <c r="K19" s="27"/>
      <c r="L19" s="316">
        <v>25662</v>
      </c>
      <c r="M19" s="27"/>
      <c r="N19" s="27">
        <f t="shared" si="0"/>
        <v>8454</v>
      </c>
      <c r="O19" s="27"/>
      <c r="P19" s="317">
        <v>34116</v>
      </c>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246" t="s">
        <v>721</v>
      </c>
      <c r="C20" t="s">
        <v>150</v>
      </c>
      <c r="F20" s="316">
        <v>1581.75</v>
      </c>
      <c r="G20" s="27"/>
      <c r="H20" s="27">
        <v>775</v>
      </c>
      <c r="I20" s="27"/>
      <c r="J20" s="317">
        <v>1916</v>
      </c>
      <c r="K20" s="27"/>
      <c r="L20" s="316">
        <v>13945</v>
      </c>
      <c r="M20" s="27"/>
      <c r="N20" s="27">
        <f t="shared" si="0"/>
        <v>18687</v>
      </c>
      <c r="O20" s="27"/>
      <c r="P20" s="317">
        <v>32632</v>
      </c>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246" t="s">
        <v>722</v>
      </c>
      <c r="C21" t="s">
        <v>151</v>
      </c>
      <c r="F21" s="316">
        <v>39175</v>
      </c>
      <c r="G21" s="27"/>
      <c r="H21" s="27">
        <v>42420</v>
      </c>
      <c r="I21" s="27"/>
      <c r="J21" s="317">
        <v>46684</v>
      </c>
      <c r="K21" s="27"/>
      <c r="L21" s="316">
        <v>75047</v>
      </c>
      <c r="M21" s="27"/>
      <c r="N21" s="27">
        <f t="shared" si="0"/>
        <v>-88</v>
      </c>
      <c r="O21" s="27"/>
      <c r="P21" s="317">
        <v>74959</v>
      </c>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723</v>
      </c>
      <c r="C22" t="s">
        <v>102</v>
      </c>
      <c r="F22" s="316">
        <v>24541</v>
      </c>
      <c r="G22" s="27"/>
      <c r="H22" s="27">
        <v>65696</v>
      </c>
      <c r="I22" s="27"/>
      <c r="J22" s="317">
        <v>77654</v>
      </c>
      <c r="K22" s="27"/>
      <c r="L22" s="316">
        <v>81309</v>
      </c>
      <c r="M22" s="27"/>
      <c r="N22" s="27">
        <f t="shared" si="0"/>
        <v>10822</v>
      </c>
      <c r="O22" s="27"/>
      <c r="P22" s="317">
        <v>92131</v>
      </c>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724</v>
      </c>
      <c r="C23" t="s">
        <v>152</v>
      </c>
      <c r="F23" s="316">
        <v>20157</v>
      </c>
      <c r="G23" s="27"/>
      <c r="H23" s="27">
        <v>36192.559999999998</v>
      </c>
      <c r="I23" s="27"/>
      <c r="J23" s="317">
        <v>26687</v>
      </c>
      <c r="K23" s="27"/>
      <c r="L23" s="316">
        <v>17451</v>
      </c>
      <c r="M23" s="27"/>
      <c r="N23" s="27">
        <f t="shared" si="0"/>
        <v>-5716</v>
      </c>
      <c r="O23" s="27"/>
      <c r="P23" s="317">
        <v>11735</v>
      </c>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725</v>
      </c>
      <c r="C24" t="s">
        <v>153</v>
      </c>
      <c r="F24" s="316"/>
      <c r="G24" s="27"/>
      <c r="H24" s="27">
        <v>8600</v>
      </c>
      <c r="I24" s="27"/>
      <c r="J24" s="317">
        <v>394027</v>
      </c>
      <c r="K24" s="27"/>
      <c r="L24" s="316">
        <v>6800</v>
      </c>
      <c r="M24" s="27"/>
      <c r="N24" s="27">
        <f t="shared" si="0"/>
        <v>-5300</v>
      </c>
      <c r="O24" s="27"/>
      <c r="P24" s="317">
        <v>1500</v>
      </c>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726</v>
      </c>
      <c r="C25" t="s">
        <v>154</v>
      </c>
      <c r="F25" s="316"/>
      <c r="G25" s="27"/>
      <c r="H25" s="27"/>
      <c r="I25" s="27"/>
      <c r="J25" s="317"/>
      <c r="K25" s="27"/>
      <c r="L25" s="316"/>
      <c r="M25" s="27"/>
      <c r="N25" s="27">
        <f t="shared" si="0"/>
        <v>0</v>
      </c>
      <c r="O25" s="27"/>
      <c r="P25" s="317"/>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246" t="s">
        <v>727</v>
      </c>
      <c r="C26" t="s">
        <v>155</v>
      </c>
      <c r="F26" s="325"/>
      <c r="G26" s="27"/>
      <c r="H26" s="326"/>
      <c r="I26" s="27"/>
      <c r="J26" s="327"/>
      <c r="K26" s="27"/>
      <c r="L26" s="325"/>
      <c r="M26" s="27"/>
      <c r="N26" s="326">
        <f t="shared" si="0"/>
        <v>0</v>
      </c>
      <c r="O26" s="27"/>
      <c r="P26" s="327"/>
      <c r="S26" s="461"/>
      <c r="U26" s="169"/>
      <c r="V26" s="169"/>
      <c r="W26" s="169"/>
      <c r="X26" s="169"/>
      <c r="Y26" s="169"/>
      <c r="Z26" s="169"/>
      <c r="AA26" s="169"/>
      <c r="AB26" s="169"/>
      <c r="AC26" s="169"/>
      <c r="AD26" s="169"/>
      <c r="AE26" s="102"/>
      <c r="AJ26" s="262"/>
      <c r="AK26" s="260"/>
      <c r="AL26" s="260"/>
      <c r="AM26" s="256"/>
      <c r="AN26" s="264"/>
      <c r="AO26" s="256"/>
      <c r="AP26" s="264">
        <f t="shared" si="1"/>
        <v>0</v>
      </c>
      <c r="AQ26" s="264">
        <f t="shared" si="2"/>
        <v>0</v>
      </c>
      <c r="AR26" s="169"/>
      <c r="AS26" s="169"/>
      <c r="AT26" s="169"/>
      <c r="AU26" s="169"/>
      <c r="AV26" s="169"/>
      <c r="AW26" s="169"/>
      <c r="AX26" s="169"/>
    </row>
    <row r="27" spans="2:50" ht="15.75" thickBot="1" x14ac:dyDescent="0.3">
      <c r="B27" s="7" t="s">
        <v>173</v>
      </c>
      <c r="F27" s="332">
        <f>SUM(F16:F26)</f>
        <v>120323.35</v>
      </c>
      <c r="G27" s="333"/>
      <c r="H27" s="333">
        <f>SUM(H16:H26)</f>
        <v>218964.56</v>
      </c>
      <c r="I27" s="333"/>
      <c r="J27" s="335">
        <f>SUM(J17:J26)</f>
        <v>635256</v>
      </c>
      <c r="K27" s="27"/>
      <c r="L27" s="332">
        <f>SUM(L16:L26)</f>
        <v>281228</v>
      </c>
      <c r="M27" s="333"/>
      <c r="N27" s="333">
        <f>SUM(N16:N26)</f>
        <v>24979</v>
      </c>
      <c r="O27" s="333"/>
      <c r="P27" s="335">
        <f>SUM(P16:P26)</f>
        <v>306207</v>
      </c>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x14ac:dyDescent="0.25">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ht="15.75" thickBot="1" x14ac:dyDescent="0.3">
      <c r="F30" s="275"/>
      <c r="G30" s="275"/>
      <c r="H30" s="275"/>
      <c r="I30" s="275"/>
      <c r="J30" s="275"/>
      <c r="K30" s="275"/>
      <c r="L30" s="275"/>
      <c r="M30" s="275"/>
      <c r="N30" s="275"/>
      <c r="O30" s="275"/>
      <c r="P30" s="275"/>
      <c r="S30" s="461"/>
      <c r="AJ30" s="262"/>
      <c r="AK30" s="260"/>
      <c r="AL30" s="260"/>
      <c r="AM30" s="256"/>
      <c r="AN30" s="264"/>
      <c r="AO30" s="256"/>
      <c r="AP30" s="264">
        <f t="shared" si="1"/>
        <v>0</v>
      </c>
      <c r="AQ30" s="264">
        <f t="shared" si="2"/>
        <v>0</v>
      </c>
      <c r="AR30" s="169"/>
      <c r="AS30" s="169"/>
      <c r="AT30" s="169"/>
      <c r="AU30" s="169"/>
      <c r="AV30" s="169"/>
      <c r="AW30" s="169"/>
      <c r="AX30" s="169"/>
    </row>
    <row r="31" spans="2:50" x14ac:dyDescent="0.25">
      <c r="F31" s="276" t="str">
        <f>'GF Summary'!$F$6</f>
        <v>Actuals</v>
      </c>
      <c r="G31" s="277"/>
      <c r="H31" s="277" t="str">
        <f>'GF Summary'!$H$6</f>
        <v>Actuals</v>
      </c>
      <c r="I31" s="277"/>
      <c r="J31" s="278" t="str">
        <f>'GF Summary'!$J$6</f>
        <v>Actuals</v>
      </c>
      <c r="K31" s="275"/>
      <c r="L31" s="276" t="str">
        <f>'GF Summary'!$L$6</f>
        <v>Revised</v>
      </c>
      <c r="M31" s="277"/>
      <c r="N31" s="277"/>
      <c r="O31" s="277"/>
      <c r="P31" s="278" t="str">
        <f>'GF Summary'!$P$6</f>
        <v>Proposed</v>
      </c>
      <c r="S31" s="461"/>
      <c r="AJ31" s="262"/>
      <c r="AK31" s="260"/>
      <c r="AL31" s="260"/>
      <c r="AM31" s="256"/>
      <c r="AN31" s="264"/>
      <c r="AO31" s="256"/>
      <c r="AP31" s="264">
        <f t="shared" si="1"/>
        <v>0</v>
      </c>
      <c r="AQ31" s="264">
        <f t="shared" si="2"/>
        <v>0</v>
      </c>
      <c r="AR31" s="169"/>
      <c r="AS31" s="169"/>
      <c r="AT31" s="169"/>
      <c r="AU31" s="169"/>
      <c r="AV31" s="169"/>
      <c r="AW31" s="169"/>
      <c r="AX31" s="169"/>
    </row>
    <row r="32" spans="2:50" ht="15.75" thickBot="1" x14ac:dyDescent="0.3">
      <c r="B32" s="7" t="s">
        <v>220</v>
      </c>
      <c r="F32" s="279" t="str">
        <f>'GF Summary'!$F$7</f>
        <v>FY 19-20</v>
      </c>
      <c r="G32" s="280"/>
      <c r="H32" s="280" t="str">
        <f>'GF Summary'!$H$7</f>
        <v>FY 20-21</v>
      </c>
      <c r="I32" s="280"/>
      <c r="J32" s="281" t="str">
        <f>'GF Summary'!$J$7</f>
        <v>FY 21-22</v>
      </c>
      <c r="K32" s="275"/>
      <c r="L32" s="279" t="str">
        <f>'GF Summary'!$L$7</f>
        <v>FY 22-23</v>
      </c>
      <c r="M32" s="280"/>
      <c r="N32" s="280" t="s">
        <v>81</v>
      </c>
      <c r="O32" s="280"/>
      <c r="P32" s="281" t="str">
        <f>'GF Summary'!$P$7</f>
        <v>FY 23-24</v>
      </c>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729</v>
      </c>
      <c r="C33" t="s">
        <v>198</v>
      </c>
      <c r="F33" s="351"/>
      <c r="G33" s="352"/>
      <c r="H33" s="352"/>
      <c r="I33" s="352"/>
      <c r="J33" s="353"/>
      <c r="K33" s="275"/>
      <c r="L33" s="351"/>
      <c r="M33" s="352"/>
      <c r="N33" s="352">
        <f>P33-L33</f>
        <v>0</v>
      </c>
      <c r="O33" s="352"/>
      <c r="P33" s="353"/>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730</v>
      </c>
      <c r="C34" t="s">
        <v>221</v>
      </c>
      <c r="F34" s="354"/>
      <c r="G34" s="355"/>
      <c r="H34" s="355"/>
      <c r="I34" s="355"/>
      <c r="J34" s="356"/>
      <c r="K34" s="275"/>
      <c r="L34" s="354"/>
      <c r="M34" s="355"/>
      <c r="N34" s="355">
        <f>P34-L34</f>
        <v>0</v>
      </c>
      <c r="O34" s="355"/>
      <c r="P34" s="356"/>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731</v>
      </c>
      <c r="C35" t="s">
        <v>222</v>
      </c>
      <c r="F35" s="354"/>
      <c r="G35" s="355"/>
      <c r="H35" s="355"/>
      <c r="I35" s="355"/>
      <c r="J35" s="356"/>
      <c r="K35" s="275"/>
      <c r="L35" s="354"/>
      <c r="M35" s="355"/>
      <c r="N35" s="355">
        <f t="shared" ref="N35:N38" si="3">P35-L35</f>
        <v>0</v>
      </c>
      <c r="O35" s="355"/>
      <c r="P35" s="356"/>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732</v>
      </c>
      <c r="C36" t="s">
        <v>223</v>
      </c>
      <c r="F36" s="354"/>
      <c r="G36" s="355"/>
      <c r="H36" s="355"/>
      <c r="I36" s="355"/>
      <c r="J36" s="356"/>
      <c r="K36" s="275"/>
      <c r="L36" s="354"/>
      <c r="M36" s="355"/>
      <c r="N36" s="355">
        <f t="shared" si="3"/>
        <v>0</v>
      </c>
      <c r="O36" s="355"/>
      <c r="P36" s="356"/>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733</v>
      </c>
      <c r="C37" t="s">
        <v>245</v>
      </c>
      <c r="F37" s="354"/>
      <c r="G37" s="355"/>
      <c r="H37" s="355"/>
      <c r="I37" s="355"/>
      <c r="J37" s="356"/>
      <c r="K37" s="275"/>
      <c r="L37" s="354"/>
      <c r="M37" s="355"/>
      <c r="N37" s="355">
        <f t="shared" si="3"/>
        <v>0</v>
      </c>
      <c r="O37" s="355"/>
      <c r="P37" s="356"/>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B38" s="246" t="s">
        <v>734</v>
      </c>
      <c r="C38" t="s">
        <v>224</v>
      </c>
      <c r="F38" s="357">
        <v>1</v>
      </c>
      <c r="G38" s="355"/>
      <c r="H38" s="358">
        <v>1.25</v>
      </c>
      <c r="I38" s="355">
        <v>1</v>
      </c>
      <c r="J38" s="359">
        <v>1.75</v>
      </c>
      <c r="K38" s="275"/>
      <c r="L38" s="357">
        <v>1.75</v>
      </c>
      <c r="M38" s="355"/>
      <c r="N38" s="358">
        <f t="shared" si="3"/>
        <v>0</v>
      </c>
      <c r="O38" s="355"/>
      <c r="P38" s="359">
        <v>1.75</v>
      </c>
      <c r="S38" s="461"/>
      <c r="AJ38" s="262"/>
      <c r="AK38" s="260"/>
      <c r="AL38" s="260"/>
      <c r="AM38" s="256"/>
      <c r="AN38" s="264"/>
      <c r="AO38" s="256"/>
      <c r="AP38" s="264">
        <f t="shared" si="1"/>
        <v>0</v>
      </c>
      <c r="AQ38" s="264">
        <f t="shared" si="2"/>
        <v>0</v>
      </c>
      <c r="AR38" s="169"/>
      <c r="AS38" s="169"/>
      <c r="AT38" s="169"/>
      <c r="AU38" s="169"/>
      <c r="AV38" s="169"/>
      <c r="AW38" s="169"/>
      <c r="AX38" s="169"/>
    </row>
    <row r="39" spans="2:50" x14ac:dyDescent="0.25">
      <c r="D39" t="s">
        <v>225</v>
      </c>
      <c r="F39" s="354">
        <f>SUM(F33:F38)</f>
        <v>1</v>
      </c>
      <c r="G39" s="355"/>
      <c r="H39" s="355">
        <f>SUM(H33:H38)</f>
        <v>1.25</v>
      </c>
      <c r="I39" s="355"/>
      <c r="J39" s="360">
        <f>SUM(J33:J38)</f>
        <v>1.75</v>
      </c>
      <c r="K39" s="275"/>
      <c r="L39" s="354">
        <f>SUM(L33:L38)</f>
        <v>1.75</v>
      </c>
      <c r="M39" s="355"/>
      <c r="N39" s="355">
        <f>SUM(N33:N38)</f>
        <v>0</v>
      </c>
      <c r="O39" s="355"/>
      <c r="P39" s="360">
        <f>SUM(P33:P38)</f>
        <v>1.75</v>
      </c>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thickBot="1" x14ac:dyDescent="0.3">
      <c r="F40" s="362"/>
      <c r="G40" s="363"/>
      <c r="H40" s="363"/>
      <c r="I40" s="363"/>
      <c r="J40" s="364"/>
      <c r="K40" s="275"/>
      <c r="L40" s="362"/>
      <c r="M40" s="363"/>
      <c r="N40" s="363"/>
      <c r="O40" s="363"/>
      <c r="P40" s="364"/>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x14ac:dyDescent="0.25">
      <c r="S41" s="461"/>
      <c r="AJ41" s="262"/>
      <c r="AK41" s="260"/>
      <c r="AL41" s="260"/>
      <c r="AM41" s="256"/>
      <c r="AS41" s="169"/>
      <c r="AT41" s="169"/>
      <c r="AU41" s="169"/>
      <c r="AV41" s="169"/>
      <c r="AW41" s="169"/>
      <c r="AX41" s="169"/>
    </row>
    <row r="42" spans="2:50" ht="14.45" customHeight="1"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S47" s="461"/>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row r="393" spans="36:50" x14ac:dyDescent="0.25">
      <c r="AJ393" s="262"/>
      <c r="AK393" s="260"/>
      <c r="AL393" s="260"/>
      <c r="AM393" s="256"/>
      <c r="AS393" s="169"/>
      <c r="AT393" s="169"/>
      <c r="AU393" s="169"/>
      <c r="AV393" s="169"/>
      <c r="AW393" s="169"/>
      <c r="AX393" s="169"/>
    </row>
  </sheetData>
  <mergeCells count="5">
    <mergeCell ref="AR12:AX12"/>
    <mergeCell ref="AR13:AX13"/>
    <mergeCell ref="S1:S47"/>
    <mergeCell ref="U12:AA12"/>
    <mergeCell ref="U13:AA13"/>
  </mergeCells>
  <pageMargins left="0.27" right="0.25" top="0.43" bottom="0.4" header="0.3" footer="0.17"/>
  <pageSetup scale="85" orientation="portrait" r:id="rId1"/>
  <headerFooter>
    <oddFooter>&amp;L&amp;D &amp;F&amp;C13&amp;R&amp;A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61F4-619C-43FE-ABC7-BFEB46844BBC}">
  <sheetPr codeName="Sheet22">
    <pageSetUpPr fitToPage="1"/>
  </sheetPr>
  <dimension ref="A1:AX393"/>
  <sheetViews>
    <sheetView topLeftCell="A7" zoomScale="90" zoomScaleNormal="90" workbookViewId="0">
      <selection activeCell="H29" sqref="H29"/>
    </sheetView>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9.5703125" bestFit="1"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D6" s="5">
        <v>2700</v>
      </c>
      <c r="F6" t="s">
        <v>132</v>
      </c>
      <c r="S6" s="461"/>
    </row>
    <row r="7" spans="1:50" x14ac:dyDescent="0.25">
      <c r="B7" s="7" t="s">
        <v>218</v>
      </c>
      <c r="S7" s="461"/>
    </row>
    <row r="8" spans="1:50" x14ac:dyDescent="0.25">
      <c r="B8" s="7"/>
      <c r="S8" s="461"/>
    </row>
    <row r="9" spans="1:50" ht="15.75" thickBot="1" x14ac:dyDescent="0.3">
      <c r="B9" s="7" t="s">
        <v>219</v>
      </c>
      <c r="S9" s="461"/>
    </row>
    <row r="10" spans="1:50" ht="60.75" thickBot="1" x14ac:dyDescent="0.3">
      <c r="B10" s="7"/>
      <c r="C10" s="91" t="s">
        <v>248</v>
      </c>
      <c r="D10" s="92"/>
      <c r="E10" s="92"/>
      <c r="F10" s="92"/>
      <c r="G10" s="92"/>
      <c r="H10" s="92"/>
      <c r="I10" s="92"/>
      <c r="J10" s="92"/>
      <c r="K10" s="92"/>
      <c r="L10" s="92"/>
      <c r="M10" s="92"/>
      <c r="N10" s="92"/>
      <c r="O10" s="92"/>
      <c r="P10" s="93"/>
      <c r="S10" s="461"/>
    </row>
    <row r="11" spans="1:50" ht="6" customHeight="1" thickBot="1" x14ac:dyDescent="0.3">
      <c r="B11" s="7"/>
      <c r="S11" s="461"/>
    </row>
    <row r="12" spans="1:50" ht="16.5" thickBot="1" x14ac:dyDescent="0.3">
      <c r="B12" s="7"/>
      <c r="S12" s="461"/>
      <c r="U12" s="459" t="s">
        <v>673</v>
      </c>
      <c r="V12" s="459"/>
      <c r="W12" s="459"/>
      <c r="X12" s="459"/>
      <c r="Y12" s="459"/>
      <c r="Z12" s="459"/>
      <c r="AA12" s="459"/>
      <c r="AC12" s="222" t="s">
        <v>211</v>
      </c>
      <c r="AD12" s="222" t="s">
        <v>211</v>
      </c>
      <c r="AE12" s="222" t="s">
        <v>676</v>
      </c>
      <c r="AR12" s="459" t="s">
        <v>673</v>
      </c>
      <c r="AS12" s="459"/>
      <c r="AT12" s="459"/>
      <c r="AU12" s="459"/>
      <c r="AV12" s="459"/>
      <c r="AW12" s="459"/>
      <c r="AX12" s="459"/>
    </row>
    <row r="13" spans="1:50" ht="16.5" thickBot="1" x14ac:dyDescent="0.3">
      <c r="B13" s="7"/>
      <c r="S13" s="461"/>
      <c r="U13" s="460" t="s">
        <v>823</v>
      </c>
      <c r="V13" s="460"/>
      <c r="W13" s="460"/>
      <c r="X13" s="460"/>
      <c r="Y13" s="460"/>
      <c r="Z13" s="460"/>
      <c r="AA13" s="460"/>
      <c r="AC13" s="222"/>
      <c r="AD13" s="222" t="s">
        <v>810</v>
      </c>
      <c r="AE13" s="222"/>
      <c r="AG13" s="274"/>
      <c r="AH13" s="274"/>
      <c r="AJ13" s="262"/>
      <c r="AK13" s="260"/>
      <c r="AL13" s="260"/>
      <c r="AM13" s="271" t="s">
        <v>827</v>
      </c>
      <c r="AN13" s="273">
        <f>+BudgetAssump!$K$23+BudgetAssump!K24</f>
        <v>0.22850000000000001</v>
      </c>
      <c r="AO13" s="256"/>
      <c r="AP13" s="264" t="s">
        <v>825</v>
      </c>
      <c r="AQ13" s="264"/>
      <c r="AR13" s="460" t="s">
        <v>823</v>
      </c>
      <c r="AS13" s="460"/>
      <c r="AT13" s="460"/>
      <c r="AU13" s="460"/>
      <c r="AV13" s="460"/>
      <c r="AW13" s="460"/>
      <c r="AX13" s="460"/>
    </row>
    <row r="14" spans="1:50" ht="15.75" thickBot="1" x14ac:dyDescent="0.3">
      <c r="B14" s="7"/>
      <c r="F14" s="28" t="str">
        <f>'GF Summary'!$F$6</f>
        <v>Actuals</v>
      </c>
      <c r="G14" s="29"/>
      <c r="H14" s="29" t="str">
        <f>'GF Summary'!$H$6</f>
        <v>Actuals</v>
      </c>
      <c r="I14" s="29"/>
      <c r="J14" s="30" t="str">
        <f>'GF Summary'!$J$6</f>
        <v>Actuals</v>
      </c>
      <c r="K14" s="5"/>
      <c r="L14" s="28" t="str">
        <f>'GF Summary'!$L$6</f>
        <v>Revised</v>
      </c>
      <c r="M14" s="29"/>
      <c r="N14" s="29"/>
      <c r="O14" s="29"/>
      <c r="P14" s="30" t="str">
        <f>'GF Summary'!$P$6</f>
        <v>Proposed</v>
      </c>
      <c r="Q14" s="5"/>
      <c r="S14" s="461"/>
      <c r="T14" t="s">
        <v>821</v>
      </c>
      <c r="U14" s="5" t="s">
        <v>819</v>
      </c>
      <c r="V14" s="5" t="s">
        <v>819</v>
      </c>
      <c r="W14" s="5" t="s">
        <v>819</v>
      </c>
      <c r="X14" s="5" t="s">
        <v>819</v>
      </c>
      <c r="Y14" s="5" t="s">
        <v>819</v>
      </c>
      <c r="Z14" s="5" t="s">
        <v>819</v>
      </c>
      <c r="AA14" s="5" t="s">
        <v>819</v>
      </c>
      <c r="AC14" s="5" t="s">
        <v>820</v>
      </c>
      <c r="AD14" s="5" t="s">
        <v>820</v>
      </c>
      <c r="AE14" s="5" t="s">
        <v>820</v>
      </c>
      <c r="AG14" s="169" t="s">
        <v>819</v>
      </c>
      <c r="AH14" s="169" t="s">
        <v>819</v>
      </c>
      <c r="AI14" s="169" t="s">
        <v>819</v>
      </c>
      <c r="AJ14" s="262" t="s">
        <v>820</v>
      </c>
      <c r="AK14" s="262" t="s">
        <v>820</v>
      </c>
      <c r="AL14" s="262" t="s">
        <v>820</v>
      </c>
      <c r="AM14" s="256" t="s">
        <v>820</v>
      </c>
      <c r="AN14" s="264" t="s">
        <v>820</v>
      </c>
      <c r="AO14" s="256" t="s">
        <v>820</v>
      </c>
      <c r="AP14" s="264" t="s">
        <v>820</v>
      </c>
      <c r="AQ14" s="264"/>
      <c r="AR14" s="256" t="s">
        <v>819</v>
      </c>
      <c r="AS14" s="256" t="s">
        <v>819</v>
      </c>
      <c r="AT14" s="256" t="s">
        <v>819</v>
      </c>
      <c r="AU14" s="256" t="s">
        <v>819</v>
      </c>
      <c r="AV14" s="256" t="s">
        <v>819</v>
      </c>
      <c r="AW14" s="256" t="s">
        <v>819</v>
      </c>
      <c r="AX14" s="169" t="s">
        <v>819</v>
      </c>
    </row>
    <row r="15" spans="1:50" ht="15.75" thickBot="1" x14ac:dyDescent="0.3">
      <c r="B15" s="7"/>
      <c r="F15" s="31" t="str">
        <f>'GF Summary'!$F$7</f>
        <v>FY 19-20</v>
      </c>
      <c r="G15" s="32"/>
      <c r="H15" s="33" t="str">
        <f>'GF Summary'!$H$7</f>
        <v>FY 20-21</v>
      </c>
      <c r="I15" s="33"/>
      <c r="J15" s="34" t="str">
        <f>'GF Summary'!$J$7</f>
        <v>FY 21-22</v>
      </c>
      <c r="K15" s="5"/>
      <c r="L15" s="31" t="str">
        <f>'GF Summary'!$L$7</f>
        <v>FY 22-23</v>
      </c>
      <c r="M15" s="33"/>
      <c r="N15" s="33" t="s">
        <v>81</v>
      </c>
      <c r="O15" s="33"/>
      <c r="P15" s="34" t="str">
        <f>'GF Summary'!$P$7</f>
        <v>FY 23-24</v>
      </c>
      <c r="Q15" s="5"/>
      <c r="S15" s="461"/>
      <c r="U15" s="218" t="s">
        <v>420</v>
      </c>
      <c r="V15" s="221" t="s">
        <v>415</v>
      </c>
      <c r="W15" s="219" t="s">
        <v>421</v>
      </c>
      <c r="X15" s="221" t="s">
        <v>674</v>
      </c>
      <c r="Y15" s="219" t="s">
        <v>675</v>
      </c>
      <c r="Z15" s="221" t="s">
        <v>424</v>
      </c>
      <c r="AA15" s="220" t="s">
        <v>425</v>
      </c>
      <c r="AB15" s="220" t="s">
        <v>809</v>
      </c>
      <c r="AC15" s="221" t="s">
        <v>430</v>
      </c>
      <c r="AD15" s="220" t="s">
        <v>811</v>
      </c>
      <c r="AE15" s="221" t="s">
        <v>430</v>
      </c>
      <c r="AG15" s="272" t="s">
        <v>414</v>
      </c>
      <c r="AH15" s="272" t="s">
        <v>426</v>
      </c>
      <c r="AI15" s="272" t="s">
        <v>824</v>
      </c>
      <c r="AJ15" s="263" t="s">
        <v>416</v>
      </c>
      <c r="AK15" s="261" t="s">
        <v>417</v>
      </c>
      <c r="AL15" s="261" t="s">
        <v>418</v>
      </c>
      <c r="AM15" s="259" t="s">
        <v>419</v>
      </c>
      <c r="AN15" s="265" t="s">
        <v>439</v>
      </c>
      <c r="AO15" s="259" t="s">
        <v>440</v>
      </c>
      <c r="AP15" s="265" t="s">
        <v>441</v>
      </c>
      <c r="AQ15" s="265" t="s">
        <v>826</v>
      </c>
      <c r="AR15" s="168" t="s">
        <v>420</v>
      </c>
      <c r="AS15" s="168" t="s">
        <v>415</v>
      </c>
      <c r="AT15" s="168" t="s">
        <v>421</v>
      </c>
      <c r="AU15" s="168" t="s">
        <v>422</v>
      </c>
      <c r="AV15" s="168" t="s">
        <v>423</v>
      </c>
      <c r="AW15" s="168" t="s">
        <v>424</v>
      </c>
      <c r="AX15" s="272" t="s">
        <v>425</v>
      </c>
    </row>
    <row r="16" spans="1:50" x14ac:dyDescent="0.25">
      <c r="B16" s="7" t="s">
        <v>238</v>
      </c>
      <c r="F16" s="316"/>
      <c r="G16" s="27"/>
      <c r="H16" s="27"/>
      <c r="I16" s="27"/>
      <c r="J16" s="317"/>
      <c r="K16" s="27"/>
      <c r="L16" s="316"/>
      <c r="M16" s="27"/>
      <c r="N16" s="27"/>
      <c r="O16" s="27"/>
      <c r="P16" s="317"/>
      <c r="S16" s="461"/>
      <c r="U16" s="169"/>
      <c r="V16" s="169"/>
      <c r="W16" s="169"/>
      <c r="X16" s="169"/>
      <c r="Y16" s="169"/>
      <c r="Z16" s="169"/>
      <c r="AA16" s="169"/>
      <c r="AB16" s="169"/>
      <c r="AC16" s="256"/>
      <c r="AD16" s="256"/>
      <c r="AE16" s="257"/>
      <c r="AJ16" s="262"/>
      <c r="AK16" s="260"/>
      <c r="AL16" s="260"/>
      <c r="AM16" s="256"/>
      <c r="AN16" s="264">
        <f>+AM16*AN13</f>
        <v>0</v>
      </c>
      <c r="AO16" s="256"/>
      <c r="AP16" s="264">
        <f>AN16+AO16</f>
        <v>0</v>
      </c>
      <c r="AQ16" s="264">
        <f>+AP16+AM16</f>
        <v>0</v>
      </c>
      <c r="AR16" s="169"/>
      <c r="AS16" s="169"/>
      <c r="AT16" s="169"/>
      <c r="AU16" s="169"/>
      <c r="AV16" s="169"/>
      <c r="AW16" s="169"/>
      <c r="AX16" s="169"/>
    </row>
    <row r="17" spans="2:50" x14ac:dyDescent="0.25">
      <c r="B17" s="246" t="s">
        <v>728</v>
      </c>
      <c r="C17" t="s">
        <v>148</v>
      </c>
      <c r="F17" s="316"/>
      <c r="G17" s="27"/>
      <c r="H17" s="27"/>
      <c r="I17" s="27"/>
      <c r="J17" s="317"/>
      <c r="K17" s="27"/>
      <c r="L17" s="316"/>
      <c r="M17" s="27"/>
      <c r="N17" s="27">
        <f t="shared" ref="N17:N26" si="0">P17-L17</f>
        <v>0</v>
      </c>
      <c r="O17" s="27"/>
      <c r="P17" s="317"/>
      <c r="S17" s="461"/>
      <c r="U17" s="169"/>
      <c r="V17" s="169"/>
      <c r="W17" s="169"/>
      <c r="X17" s="169"/>
      <c r="Y17" s="169"/>
      <c r="Z17" s="169"/>
      <c r="AA17" s="169"/>
      <c r="AB17" s="169"/>
      <c r="AC17" s="169"/>
      <c r="AD17" s="169"/>
      <c r="AE17" s="102"/>
      <c r="AJ17" s="262"/>
      <c r="AK17" s="260"/>
      <c r="AL17" s="260"/>
      <c r="AM17" s="256"/>
      <c r="AN17" s="264"/>
      <c r="AO17" s="256"/>
      <c r="AP17" s="264">
        <f t="shared" ref="AP17:AP39" si="1">AN17+AO17</f>
        <v>0</v>
      </c>
      <c r="AQ17" s="264">
        <f t="shared" ref="AQ17:AQ39" si="2">+AP17+AM17</f>
        <v>0</v>
      </c>
      <c r="AR17" s="169"/>
      <c r="AS17" s="169"/>
      <c r="AT17" s="169"/>
      <c r="AU17" s="169"/>
      <c r="AV17" s="169"/>
      <c r="AW17" s="169"/>
      <c r="AX17" s="169"/>
    </row>
    <row r="18" spans="2:50" x14ac:dyDescent="0.25">
      <c r="B18" s="246" t="s">
        <v>719</v>
      </c>
      <c r="C18" t="s">
        <v>226</v>
      </c>
      <c r="F18" s="316"/>
      <c r="G18" s="27"/>
      <c r="H18" s="27"/>
      <c r="I18" s="27"/>
      <c r="J18" s="317"/>
      <c r="K18" s="27"/>
      <c r="L18" s="316"/>
      <c r="M18" s="27"/>
      <c r="N18" s="27">
        <f t="shared" si="0"/>
        <v>0</v>
      </c>
      <c r="O18" s="27"/>
      <c r="P18" s="317"/>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246" t="s">
        <v>720</v>
      </c>
      <c r="C19" t="s">
        <v>149</v>
      </c>
      <c r="F19" s="316"/>
      <c r="G19" s="27"/>
      <c r="H19" s="27"/>
      <c r="I19" s="27"/>
      <c r="J19" s="317"/>
      <c r="K19" s="27"/>
      <c r="L19" s="316"/>
      <c r="M19" s="27"/>
      <c r="N19" s="27">
        <f t="shared" si="0"/>
        <v>0</v>
      </c>
      <c r="O19" s="27"/>
      <c r="P19" s="317"/>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246" t="s">
        <v>721</v>
      </c>
      <c r="C20" t="s">
        <v>150</v>
      </c>
      <c r="F20" s="316"/>
      <c r="G20" s="27"/>
      <c r="H20" s="27"/>
      <c r="I20" s="27"/>
      <c r="J20" s="317"/>
      <c r="K20" s="27"/>
      <c r="L20" s="316"/>
      <c r="M20" s="27"/>
      <c r="N20" s="27">
        <f t="shared" si="0"/>
        <v>0</v>
      </c>
      <c r="O20" s="27"/>
      <c r="P20" s="317"/>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246" t="s">
        <v>722</v>
      </c>
      <c r="C21" t="s">
        <v>151</v>
      </c>
      <c r="F21" s="316">
        <v>16657.52</v>
      </c>
      <c r="G21" s="27"/>
      <c r="H21" s="27">
        <v>14886</v>
      </c>
      <c r="I21" s="27"/>
      <c r="J21" s="317">
        <v>10351</v>
      </c>
      <c r="K21" s="27"/>
      <c r="L21" s="316">
        <v>17932</v>
      </c>
      <c r="M21" s="27"/>
      <c r="N21" s="27">
        <f t="shared" si="0"/>
        <v>-5232</v>
      </c>
      <c r="O21" s="27"/>
      <c r="P21" s="317">
        <v>12700</v>
      </c>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723</v>
      </c>
      <c r="C22" t="s">
        <v>102</v>
      </c>
      <c r="F22" s="316">
        <v>7399</v>
      </c>
      <c r="G22" s="27"/>
      <c r="H22" s="27">
        <v>9860</v>
      </c>
      <c r="I22" s="27"/>
      <c r="J22" s="317">
        <v>11028</v>
      </c>
      <c r="K22" s="27"/>
      <c r="L22" s="316">
        <v>6986</v>
      </c>
      <c r="M22" s="27"/>
      <c r="N22" s="27">
        <f t="shared" si="0"/>
        <v>2417</v>
      </c>
      <c r="O22" s="27"/>
      <c r="P22" s="317">
        <v>9403</v>
      </c>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724</v>
      </c>
      <c r="C23" t="s">
        <v>152</v>
      </c>
      <c r="F23" s="316">
        <v>33150</v>
      </c>
      <c r="G23" s="27"/>
      <c r="H23" s="27">
        <v>4844.1400000000003</v>
      </c>
      <c r="I23" s="27"/>
      <c r="J23" s="317">
        <v>21950</v>
      </c>
      <c r="K23" s="27"/>
      <c r="L23" s="316">
        <v>21239</v>
      </c>
      <c r="M23" s="27"/>
      <c r="N23" s="27">
        <f t="shared" si="0"/>
        <v>-5939</v>
      </c>
      <c r="O23" s="27"/>
      <c r="P23" s="317">
        <v>15300</v>
      </c>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725</v>
      </c>
      <c r="C24" t="s">
        <v>153</v>
      </c>
      <c r="F24" s="316">
        <v>8000</v>
      </c>
      <c r="G24" s="27"/>
      <c r="H24" s="27"/>
      <c r="I24" s="27"/>
      <c r="J24" s="317">
        <v>39000</v>
      </c>
      <c r="K24" s="27"/>
      <c r="L24" s="316">
        <v>28350</v>
      </c>
      <c r="M24" s="27"/>
      <c r="N24" s="27">
        <f t="shared" si="0"/>
        <v>6650</v>
      </c>
      <c r="O24" s="27"/>
      <c r="P24" s="317">
        <v>35000</v>
      </c>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726</v>
      </c>
      <c r="C25" t="s">
        <v>154</v>
      </c>
      <c r="F25" s="316"/>
      <c r="G25" s="27"/>
      <c r="H25" s="27"/>
      <c r="I25" s="27"/>
      <c r="J25" s="317"/>
      <c r="K25" s="27"/>
      <c r="L25" s="316"/>
      <c r="M25" s="27"/>
      <c r="N25" s="27">
        <f t="shared" si="0"/>
        <v>0</v>
      </c>
      <c r="O25" s="27"/>
      <c r="P25" s="317"/>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246" t="s">
        <v>727</v>
      </c>
      <c r="C26" t="s">
        <v>155</v>
      </c>
      <c r="F26" s="325"/>
      <c r="G26" s="27"/>
      <c r="H26" s="326"/>
      <c r="I26" s="27"/>
      <c r="J26" s="327"/>
      <c r="K26" s="27"/>
      <c r="L26" s="325"/>
      <c r="M26" s="27"/>
      <c r="N26" s="326">
        <f t="shared" si="0"/>
        <v>0</v>
      </c>
      <c r="O26" s="27"/>
      <c r="P26" s="327"/>
      <c r="S26" s="461"/>
      <c r="U26" s="169"/>
      <c r="V26" s="169"/>
      <c r="W26" s="169"/>
      <c r="X26" s="169"/>
      <c r="Y26" s="169"/>
      <c r="Z26" s="169"/>
      <c r="AA26" s="169"/>
      <c r="AB26" s="169"/>
      <c r="AC26" s="169"/>
      <c r="AD26" s="169"/>
      <c r="AE26" s="102"/>
      <c r="AJ26" s="262"/>
      <c r="AK26" s="260"/>
      <c r="AL26" s="260"/>
      <c r="AM26" s="256"/>
      <c r="AN26" s="264"/>
      <c r="AO26" s="256"/>
      <c r="AP26" s="264">
        <f t="shared" si="1"/>
        <v>0</v>
      </c>
      <c r="AQ26" s="264">
        <f t="shared" si="2"/>
        <v>0</v>
      </c>
      <c r="AR26" s="169"/>
      <c r="AS26" s="169"/>
      <c r="AT26" s="169"/>
      <c r="AU26" s="169"/>
      <c r="AV26" s="169"/>
      <c r="AW26" s="169"/>
      <c r="AX26" s="169"/>
    </row>
    <row r="27" spans="2:50" ht="15.75" thickBot="1" x14ac:dyDescent="0.3">
      <c r="B27" s="7" t="s">
        <v>239</v>
      </c>
      <c r="F27" s="332">
        <f>SUM(F16:F26)</f>
        <v>65206.520000000004</v>
      </c>
      <c r="G27" s="333"/>
      <c r="H27" s="333">
        <f>SUM(H16:H26)</f>
        <v>29590.14</v>
      </c>
      <c r="I27" s="333"/>
      <c r="J27" s="335">
        <f>SUM(J17:J26)</f>
        <v>82329</v>
      </c>
      <c r="K27" s="27"/>
      <c r="L27" s="332">
        <f>SUM(L16:L26)</f>
        <v>74507</v>
      </c>
      <c r="M27" s="333"/>
      <c r="N27" s="333">
        <f>SUM(N16:N26)</f>
        <v>-2104</v>
      </c>
      <c r="O27" s="333"/>
      <c r="P27" s="335">
        <f>SUM(P16:P26)</f>
        <v>72403</v>
      </c>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x14ac:dyDescent="0.25">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ht="15.75" thickBot="1" x14ac:dyDescent="0.3">
      <c r="F30" s="275"/>
      <c r="G30" s="275"/>
      <c r="H30" s="275"/>
      <c r="I30" s="275"/>
      <c r="J30" s="275"/>
      <c r="K30" s="275"/>
      <c r="L30" s="275"/>
      <c r="M30" s="275"/>
      <c r="N30" s="275"/>
      <c r="O30" s="275"/>
      <c r="P30" s="275"/>
      <c r="S30" s="461"/>
      <c r="AJ30" s="262"/>
      <c r="AK30" s="260"/>
      <c r="AL30" s="260"/>
      <c r="AM30" s="256"/>
      <c r="AN30" s="264"/>
      <c r="AO30" s="256"/>
      <c r="AP30" s="264">
        <f t="shared" si="1"/>
        <v>0</v>
      </c>
      <c r="AQ30" s="264">
        <f t="shared" si="2"/>
        <v>0</v>
      </c>
      <c r="AR30" s="169"/>
      <c r="AS30" s="169"/>
      <c r="AT30" s="169"/>
      <c r="AU30" s="169"/>
      <c r="AV30" s="169"/>
      <c r="AW30" s="169"/>
      <c r="AX30" s="169"/>
    </row>
    <row r="31" spans="2:50" x14ac:dyDescent="0.25">
      <c r="F31" s="276" t="str">
        <f>'GF Summary'!$F$6</f>
        <v>Actuals</v>
      </c>
      <c r="G31" s="277"/>
      <c r="H31" s="277" t="str">
        <f>'GF Summary'!$H$6</f>
        <v>Actuals</v>
      </c>
      <c r="I31" s="277"/>
      <c r="J31" s="278" t="str">
        <f>'GF Summary'!$J$6</f>
        <v>Actuals</v>
      </c>
      <c r="K31" s="275"/>
      <c r="L31" s="276" t="str">
        <f>'GF Summary'!$L$6</f>
        <v>Revised</v>
      </c>
      <c r="M31" s="277"/>
      <c r="N31" s="277"/>
      <c r="O31" s="277"/>
      <c r="P31" s="278" t="str">
        <f>'GF Summary'!$P$6</f>
        <v>Proposed</v>
      </c>
      <c r="S31" s="461"/>
      <c r="AJ31" s="262"/>
      <c r="AK31" s="260"/>
      <c r="AL31" s="260"/>
      <c r="AM31" s="256"/>
      <c r="AN31" s="264"/>
      <c r="AO31" s="256"/>
      <c r="AP31" s="264">
        <f t="shared" si="1"/>
        <v>0</v>
      </c>
      <c r="AQ31" s="264">
        <f t="shared" si="2"/>
        <v>0</v>
      </c>
      <c r="AR31" s="169"/>
      <c r="AS31" s="169"/>
      <c r="AT31" s="169"/>
      <c r="AU31" s="169"/>
      <c r="AV31" s="169"/>
      <c r="AW31" s="169"/>
      <c r="AX31" s="169"/>
    </row>
    <row r="32" spans="2:50" ht="15.75" thickBot="1" x14ac:dyDescent="0.3">
      <c r="B32" s="7" t="s">
        <v>220</v>
      </c>
      <c r="F32" s="279" t="str">
        <f>'GF Summary'!$F$7</f>
        <v>FY 19-20</v>
      </c>
      <c r="G32" s="280"/>
      <c r="H32" s="280" t="str">
        <f>'GF Summary'!$H$7</f>
        <v>FY 20-21</v>
      </c>
      <c r="I32" s="280"/>
      <c r="J32" s="281" t="str">
        <f>'GF Summary'!$J$7</f>
        <v>FY 21-22</v>
      </c>
      <c r="K32" s="275"/>
      <c r="L32" s="279" t="str">
        <f>'GF Summary'!$L$7</f>
        <v>FY 22-23</v>
      </c>
      <c r="M32" s="280"/>
      <c r="N32" s="280" t="s">
        <v>81</v>
      </c>
      <c r="O32" s="280"/>
      <c r="P32" s="281" t="str">
        <f>'GF Summary'!$P$7</f>
        <v>FY 23-24</v>
      </c>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729</v>
      </c>
      <c r="C33" t="s">
        <v>198</v>
      </c>
      <c r="F33" s="351"/>
      <c r="G33" s="352"/>
      <c r="H33" s="352"/>
      <c r="I33" s="352"/>
      <c r="J33" s="353"/>
      <c r="K33" s="275"/>
      <c r="L33" s="351"/>
      <c r="M33" s="352"/>
      <c r="N33" s="352">
        <f>P33-L33</f>
        <v>0</v>
      </c>
      <c r="O33" s="352"/>
      <c r="P33" s="353"/>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730</v>
      </c>
      <c r="C34" t="s">
        <v>221</v>
      </c>
      <c r="F34" s="354"/>
      <c r="G34" s="355"/>
      <c r="H34" s="355"/>
      <c r="I34" s="355"/>
      <c r="J34" s="356"/>
      <c r="K34" s="275"/>
      <c r="L34" s="354"/>
      <c r="M34" s="355"/>
      <c r="N34" s="355">
        <f>P34-L34</f>
        <v>0</v>
      </c>
      <c r="O34" s="355"/>
      <c r="P34" s="356"/>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731</v>
      </c>
      <c r="C35" t="s">
        <v>222</v>
      </c>
      <c r="F35" s="354"/>
      <c r="G35" s="355"/>
      <c r="H35" s="355"/>
      <c r="I35" s="355"/>
      <c r="J35" s="356"/>
      <c r="K35" s="275"/>
      <c r="L35" s="354"/>
      <c r="M35" s="355"/>
      <c r="N35" s="355">
        <f t="shared" ref="N35:N38" si="3">P35-L35</f>
        <v>0</v>
      </c>
      <c r="O35" s="355"/>
      <c r="P35" s="356"/>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732</v>
      </c>
      <c r="C36" t="s">
        <v>223</v>
      </c>
      <c r="F36" s="354"/>
      <c r="G36" s="355"/>
      <c r="H36" s="355"/>
      <c r="I36" s="355"/>
      <c r="J36" s="356"/>
      <c r="K36" s="275"/>
      <c r="L36" s="354"/>
      <c r="M36" s="355"/>
      <c r="N36" s="355">
        <f t="shared" si="3"/>
        <v>0</v>
      </c>
      <c r="O36" s="355"/>
      <c r="P36" s="356"/>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733</v>
      </c>
      <c r="C37" t="s">
        <v>245</v>
      </c>
      <c r="F37" s="354"/>
      <c r="G37" s="355"/>
      <c r="H37" s="355"/>
      <c r="I37" s="355"/>
      <c r="J37" s="356"/>
      <c r="K37" s="275"/>
      <c r="L37" s="354"/>
      <c r="M37" s="355"/>
      <c r="N37" s="355">
        <f t="shared" si="3"/>
        <v>0</v>
      </c>
      <c r="O37" s="355"/>
      <c r="P37" s="356"/>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B38" s="246" t="s">
        <v>734</v>
      </c>
      <c r="C38" t="s">
        <v>224</v>
      </c>
      <c r="F38" s="357"/>
      <c r="G38" s="355"/>
      <c r="H38" s="358"/>
      <c r="I38" s="355"/>
      <c r="J38" s="359"/>
      <c r="K38" s="275"/>
      <c r="L38" s="357"/>
      <c r="M38" s="355"/>
      <c r="N38" s="358">
        <f t="shared" si="3"/>
        <v>0</v>
      </c>
      <c r="O38" s="355"/>
      <c r="P38" s="359"/>
      <c r="S38" s="461"/>
      <c r="AJ38" s="262"/>
      <c r="AK38" s="260"/>
      <c r="AL38" s="260"/>
      <c r="AM38" s="256"/>
      <c r="AN38" s="264"/>
      <c r="AO38" s="256"/>
      <c r="AP38" s="264">
        <f t="shared" si="1"/>
        <v>0</v>
      </c>
      <c r="AQ38" s="264">
        <f t="shared" si="2"/>
        <v>0</v>
      </c>
      <c r="AR38" s="169"/>
      <c r="AS38" s="169"/>
      <c r="AT38" s="169"/>
      <c r="AU38" s="169"/>
      <c r="AV38" s="169"/>
      <c r="AW38" s="169"/>
      <c r="AX38" s="169"/>
    </row>
    <row r="39" spans="2:50" x14ac:dyDescent="0.25">
      <c r="D39" t="s">
        <v>225</v>
      </c>
      <c r="F39" s="354">
        <f>SUM(F33:F38)</f>
        <v>0</v>
      </c>
      <c r="G39" s="355"/>
      <c r="H39" s="355">
        <f>SUM(H33:H38)</f>
        <v>0</v>
      </c>
      <c r="I39" s="355"/>
      <c r="J39" s="360">
        <f>SUM(J33:J38)</f>
        <v>0</v>
      </c>
      <c r="K39" s="275"/>
      <c r="L39" s="354">
        <f>SUM(L33:L38)</f>
        <v>0</v>
      </c>
      <c r="M39" s="355"/>
      <c r="N39" s="355">
        <f>SUM(N33:N38)</f>
        <v>0</v>
      </c>
      <c r="O39" s="355"/>
      <c r="P39" s="360">
        <f>SUM(P33:P38)</f>
        <v>0</v>
      </c>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thickBot="1" x14ac:dyDescent="0.3">
      <c r="F40" s="362"/>
      <c r="G40" s="363"/>
      <c r="H40" s="363"/>
      <c r="I40" s="363"/>
      <c r="J40" s="364"/>
      <c r="K40" s="275"/>
      <c r="L40" s="362"/>
      <c r="M40" s="363"/>
      <c r="N40" s="363"/>
      <c r="O40" s="363"/>
      <c r="P40" s="364"/>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x14ac:dyDescent="0.25">
      <c r="S41" s="461"/>
      <c r="AJ41" s="262"/>
      <c r="AK41" s="260"/>
      <c r="AL41" s="260"/>
      <c r="AM41" s="256"/>
      <c r="AS41" s="169"/>
      <c r="AT41" s="169"/>
      <c r="AU41" s="169"/>
      <c r="AV41" s="169"/>
      <c r="AW41" s="169"/>
      <c r="AX41" s="169"/>
    </row>
    <row r="42" spans="2:50" ht="14.45" customHeight="1"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S47" s="461"/>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row r="393" spans="36:50" x14ac:dyDescent="0.25">
      <c r="AJ393" s="262"/>
      <c r="AK393" s="260"/>
      <c r="AL393" s="260"/>
      <c r="AM393" s="256"/>
      <c r="AS393" s="169"/>
      <c r="AT393" s="169"/>
      <c r="AU393" s="169"/>
      <c r="AV393" s="169"/>
      <c r="AW393" s="169"/>
      <c r="AX393" s="169"/>
    </row>
  </sheetData>
  <mergeCells count="5">
    <mergeCell ref="AR12:AX12"/>
    <mergeCell ref="AR13:AX13"/>
    <mergeCell ref="S1:S47"/>
    <mergeCell ref="U12:AA12"/>
    <mergeCell ref="U13:AA13"/>
  </mergeCells>
  <pageMargins left="0.27" right="0.25" top="0.43" bottom="0.4" header="0.3" footer="0.17"/>
  <pageSetup scale="86" orientation="portrait" r:id="rId1"/>
  <headerFooter>
    <oddFooter>&amp;L&amp;D &amp;F&amp;C14
&amp;R&amp;A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48E9-0D9D-48D4-B160-77AF9CA7AE16}">
  <sheetPr codeName="Sheet23">
    <pageSetUpPr fitToPage="1"/>
  </sheetPr>
  <dimension ref="A1:AX393"/>
  <sheetViews>
    <sheetView topLeftCell="A16" zoomScale="90" zoomScaleNormal="90" workbookViewId="0">
      <selection activeCell="H44" sqref="H44"/>
    </sheetView>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7.5703125" bestFit="1"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D6" s="5">
        <v>2800</v>
      </c>
      <c r="F6" t="s">
        <v>240</v>
      </c>
      <c r="L6" t="s">
        <v>947</v>
      </c>
      <c r="S6" s="461"/>
    </row>
    <row r="7" spans="1:50" x14ac:dyDescent="0.25">
      <c r="B7" s="7" t="s">
        <v>218</v>
      </c>
      <c r="S7" s="461"/>
    </row>
    <row r="8" spans="1:50" x14ac:dyDescent="0.25">
      <c r="B8" s="7"/>
      <c r="S8" s="461"/>
    </row>
    <row r="9" spans="1:50" ht="15.75" thickBot="1" x14ac:dyDescent="0.3">
      <c r="B9" s="7" t="s">
        <v>219</v>
      </c>
      <c r="S9" s="461"/>
    </row>
    <row r="10" spans="1:50" ht="60.75" thickBot="1" x14ac:dyDescent="0.3">
      <c r="B10" s="7"/>
      <c r="C10" s="91" t="s">
        <v>446</v>
      </c>
      <c r="D10" s="92"/>
      <c r="E10" s="92"/>
      <c r="F10" s="92"/>
      <c r="G10" s="92"/>
      <c r="H10" s="92"/>
      <c r="I10" s="92"/>
      <c r="J10" s="92"/>
      <c r="K10" s="92"/>
      <c r="L10" s="92"/>
      <c r="M10" s="92"/>
      <c r="N10" s="92"/>
      <c r="O10" s="92"/>
      <c r="P10" s="93"/>
      <c r="S10" s="461"/>
    </row>
    <row r="11" spans="1:50" ht="6" customHeight="1" thickBot="1" x14ac:dyDescent="0.3">
      <c r="B11" s="7"/>
      <c r="S11" s="461"/>
    </row>
    <row r="12" spans="1:50" ht="16.5" thickBot="1" x14ac:dyDescent="0.3">
      <c r="B12" s="7"/>
      <c r="S12" s="461"/>
      <c r="U12" s="459" t="s">
        <v>673</v>
      </c>
      <c r="V12" s="459"/>
      <c r="W12" s="459"/>
      <c r="X12" s="459"/>
      <c r="Y12" s="459"/>
      <c r="Z12" s="459"/>
      <c r="AA12" s="459"/>
      <c r="AC12" s="222" t="s">
        <v>211</v>
      </c>
      <c r="AD12" s="222" t="s">
        <v>211</v>
      </c>
      <c r="AE12" s="222" t="s">
        <v>676</v>
      </c>
      <c r="AR12" s="459" t="s">
        <v>673</v>
      </c>
      <c r="AS12" s="459"/>
      <c r="AT12" s="459"/>
      <c r="AU12" s="459"/>
      <c r="AV12" s="459"/>
      <c r="AW12" s="459"/>
      <c r="AX12" s="459"/>
    </row>
    <row r="13" spans="1:50" ht="16.5" thickBot="1" x14ac:dyDescent="0.3">
      <c r="B13" s="7"/>
      <c r="S13" s="461"/>
      <c r="U13" s="460" t="s">
        <v>823</v>
      </c>
      <c r="V13" s="460"/>
      <c r="W13" s="460"/>
      <c r="X13" s="460"/>
      <c r="Y13" s="460"/>
      <c r="Z13" s="460"/>
      <c r="AA13" s="460"/>
      <c r="AC13" s="222"/>
      <c r="AD13" s="222" t="s">
        <v>810</v>
      </c>
      <c r="AE13" s="222"/>
      <c r="AG13" s="274"/>
      <c r="AH13" s="274"/>
      <c r="AJ13" s="262"/>
      <c r="AK13" s="260"/>
      <c r="AL13" s="260"/>
      <c r="AM13" s="271" t="s">
        <v>827</v>
      </c>
      <c r="AN13" s="273">
        <f>+BudgetAssump!$K$23+BudgetAssump!K24</f>
        <v>0.22850000000000001</v>
      </c>
      <c r="AO13" s="256"/>
      <c r="AP13" s="264" t="s">
        <v>825</v>
      </c>
      <c r="AQ13" s="264"/>
      <c r="AR13" s="460" t="s">
        <v>823</v>
      </c>
      <c r="AS13" s="460"/>
      <c r="AT13" s="460"/>
      <c r="AU13" s="460"/>
      <c r="AV13" s="460"/>
      <c r="AW13" s="460"/>
      <c r="AX13" s="460"/>
    </row>
    <row r="14" spans="1:50" ht="15.75" thickBot="1" x14ac:dyDescent="0.3">
      <c r="B14" s="7"/>
      <c r="F14" s="28" t="str">
        <f>'GF Summary'!$F$6</f>
        <v>Actuals</v>
      </c>
      <c r="G14" s="29"/>
      <c r="H14" s="29" t="str">
        <f>'GF Summary'!$H$6</f>
        <v>Actuals</v>
      </c>
      <c r="I14" s="29"/>
      <c r="J14" s="30" t="str">
        <f>'GF Summary'!$J$6</f>
        <v>Actuals</v>
      </c>
      <c r="K14" s="5"/>
      <c r="L14" s="28" t="str">
        <f>'GF Summary'!$L$6</f>
        <v>Revised</v>
      </c>
      <c r="M14" s="29"/>
      <c r="N14" s="29"/>
      <c r="O14" s="29"/>
      <c r="P14" s="30" t="str">
        <f>'GF Summary'!$P$6</f>
        <v>Proposed</v>
      </c>
      <c r="Q14" s="5"/>
      <c r="S14" s="461"/>
      <c r="T14" t="s">
        <v>821</v>
      </c>
      <c r="U14" s="5" t="s">
        <v>819</v>
      </c>
      <c r="V14" s="5" t="s">
        <v>819</v>
      </c>
      <c r="W14" s="5" t="s">
        <v>819</v>
      </c>
      <c r="X14" s="5" t="s">
        <v>819</v>
      </c>
      <c r="Y14" s="5" t="s">
        <v>819</v>
      </c>
      <c r="Z14" s="5" t="s">
        <v>819</v>
      </c>
      <c r="AA14" s="5" t="s">
        <v>819</v>
      </c>
      <c r="AC14" s="5" t="s">
        <v>820</v>
      </c>
      <c r="AD14" s="5" t="s">
        <v>820</v>
      </c>
      <c r="AE14" s="5" t="s">
        <v>820</v>
      </c>
      <c r="AG14" s="169" t="s">
        <v>819</v>
      </c>
      <c r="AH14" s="169" t="s">
        <v>819</v>
      </c>
      <c r="AI14" s="169" t="s">
        <v>819</v>
      </c>
      <c r="AJ14" s="262" t="s">
        <v>820</v>
      </c>
      <c r="AK14" s="262" t="s">
        <v>820</v>
      </c>
      <c r="AL14" s="262" t="s">
        <v>820</v>
      </c>
      <c r="AM14" s="256" t="s">
        <v>820</v>
      </c>
      <c r="AN14" s="264" t="s">
        <v>820</v>
      </c>
      <c r="AO14" s="256" t="s">
        <v>820</v>
      </c>
      <c r="AP14" s="264" t="s">
        <v>820</v>
      </c>
      <c r="AQ14" s="264"/>
      <c r="AR14" s="256" t="s">
        <v>819</v>
      </c>
      <c r="AS14" s="256" t="s">
        <v>819</v>
      </c>
      <c r="AT14" s="256" t="s">
        <v>819</v>
      </c>
      <c r="AU14" s="256" t="s">
        <v>819</v>
      </c>
      <c r="AV14" s="256" t="s">
        <v>819</v>
      </c>
      <c r="AW14" s="256" t="s">
        <v>819</v>
      </c>
      <c r="AX14" s="169" t="s">
        <v>819</v>
      </c>
    </row>
    <row r="15" spans="1:50" ht="15.75" thickBot="1" x14ac:dyDescent="0.3">
      <c r="B15" s="7"/>
      <c r="F15" s="31" t="str">
        <f>'GF Summary'!$F$7</f>
        <v>FY 19-20</v>
      </c>
      <c r="G15" s="32"/>
      <c r="H15" s="33" t="str">
        <f>'GF Summary'!$H$7</f>
        <v>FY 20-21</v>
      </c>
      <c r="I15" s="33"/>
      <c r="J15" s="34" t="str">
        <f>'GF Summary'!$J$7</f>
        <v>FY 21-22</v>
      </c>
      <c r="K15" s="5"/>
      <c r="L15" s="31" t="str">
        <f>'GF Summary'!$L$7</f>
        <v>FY 22-23</v>
      </c>
      <c r="M15" s="33"/>
      <c r="N15" s="33" t="s">
        <v>81</v>
      </c>
      <c r="O15" s="33"/>
      <c r="P15" s="34" t="str">
        <f>'GF Summary'!$P$7</f>
        <v>FY 23-24</v>
      </c>
      <c r="Q15" s="5"/>
      <c r="S15" s="461"/>
      <c r="U15" s="218" t="s">
        <v>420</v>
      </c>
      <c r="V15" s="221" t="s">
        <v>415</v>
      </c>
      <c r="W15" s="219" t="s">
        <v>421</v>
      </c>
      <c r="X15" s="221" t="s">
        <v>674</v>
      </c>
      <c r="Y15" s="219" t="s">
        <v>675</v>
      </c>
      <c r="Z15" s="221" t="s">
        <v>424</v>
      </c>
      <c r="AA15" s="220" t="s">
        <v>425</v>
      </c>
      <c r="AB15" s="220" t="s">
        <v>809</v>
      </c>
      <c r="AC15" s="221" t="s">
        <v>430</v>
      </c>
      <c r="AD15" s="220" t="s">
        <v>811</v>
      </c>
      <c r="AE15" s="221" t="s">
        <v>430</v>
      </c>
      <c r="AG15" s="272" t="s">
        <v>414</v>
      </c>
      <c r="AH15" s="272" t="s">
        <v>426</v>
      </c>
      <c r="AI15" s="272" t="s">
        <v>824</v>
      </c>
      <c r="AJ15" s="263" t="s">
        <v>416</v>
      </c>
      <c r="AK15" s="261" t="s">
        <v>417</v>
      </c>
      <c r="AL15" s="261" t="s">
        <v>418</v>
      </c>
      <c r="AM15" s="259" t="s">
        <v>419</v>
      </c>
      <c r="AN15" s="265" t="s">
        <v>439</v>
      </c>
      <c r="AO15" s="259" t="s">
        <v>440</v>
      </c>
      <c r="AP15" s="265" t="s">
        <v>441</v>
      </c>
      <c r="AQ15" s="265" t="s">
        <v>826</v>
      </c>
      <c r="AR15" s="168" t="s">
        <v>420</v>
      </c>
      <c r="AS15" s="168" t="s">
        <v>415</v>
      </c>
      <c r="AT15" s="168" t="s">
        <v>421</v>
      </c>
      <c r="AU15" s="168" t="s">
        <v>422</v>
      </c>
      <c r="AV15" s="168" t="s">
        <v>423</v>
      </c>
      <c r="AW15" s="168" t="s">
        <v>424</v>
      </c>
      <c r="AX15" s="272" t="s">
        <v>425</v>
      </c>
    </row>
    <row r="16" spans="1:50" x14ac:dyDescent="0.25">
      <c r="B16" s="7" t="s">
        <v>176</v>
      </c>
      <c r="F16" s="316"/>
      <c r="G16" s="27"/>
      <c r="H16" s="27"/>
      <c r="I16" s="27"/>
      <c r="J16" s="317"/>
      <c r="K16" s="27"/>
      <c r="L16" s="316"/>
      <c r="M16" s="27"/>
      <c r="N16" s="27"/>
      <c r="O16" s="27"/>
      <c r="P16" s="317"/>
      <c r="S16" s="461"/>
      <c r="U16" s="169"/>
      <c r="V16" s="169"/>
      <c r="W16" s="169"/>
      <c r="X16" s="169"/>
      <c r="Y16" s="169"/>
      <c r="Z16" s="169"/>
      <c r="AA16" s="169"/>
      <c r="AB16" s="169"/>
      <c r="AC16" s="256"/>
      <c r="AD16" s="256"/>
      <c r="AE16" s="257"/>
      <c r="AJ16" s="262"/>
      <c r="AK16" s="260"/>
      <c r="AL16" s="260"/>
      <c r="AM16" s="256"/>
      <c r="AN16" s="264">
        <f>+AM16*AN13</f>
        <v>0</v>
      </c>
      <c r="AO16" s="256"/>
      <c r="AP16" s="264">
        <f>AN16+AO16</f>
        <v>0</v>
      </c>
      <c r="AQ16" s="264">
        <f>+AP16+AM16</f>
        <v>0</v>
      </c>
      <c r="AR16" s="169"/>
      <c r="AS16" s="169"/>
      <c r="AT16" s="169"/>
      <c r="AU16" s="169"/>
      <c r="AV16" s="169"/>
      <c r="AW16" s="169"/>
      <c r="AX16" s="169"/>
    </row>
    <row r="17" spans="2:50" x14ac:dyDescent="0.25">
      <c r="B17" s="246" t="s">
        <v>728</v>
      </c>
      <c r="C17" t="s">
        <v>148</v>
      </c>
      <c r="F17" s="316"/>
      <c r="G17" s="27"/>
      <c r="H17" s="27"/>
      <c r="I17" s="27"/>
      <c r="J17" s="317"/>
      <c r="K17" s="27"/>
      <c r="L17" s="316"/>
      <c r="M17" s="27"/>
      <c r="N17" s="27">
        <f t="shared" ref="N17:N26" si="0">P17-L17</f>
        <v>0</v>
      </c>
      <c r="O17" s="27"/>
      <c r="P17" s="317"/>
      <c r="S17" s="461"/>
      <c r="U17" s="169"/>
      <c r="V17" s="169"/>
      <c r="W17" s="169"/>
      <c r="X17" s="169"/>
      <c r="Y17" s="169"/>
      <c r="Z17" s="169"/>
      <c r="AA17" s="169"/>
      <c r="AB17" s="169"/>
      <c r="AC17" s="169"/>
      <c r="AD17" s="169"/>
      <c r="AE17" s="102"/>
      <c r="AJ17" s="262"/>
      <c r="AK17" s="260"/>
      <c r="AL17" s="260"/>
      <c r="AM17" s="256"/>
      <c r="AN17" s="264"/>
      <c r="AO17" s="256"/>
      <c r="AP17" s="264">
        <f t="shared" ref="AP17:AP39" si="1">AN17+AO17</f>
        <v>0</v>
      </c>
      <c r="AQ17" s="264">
        <f t="shared" ref="AQ17:AQ39" si="2">+AP17+AM17</f>
        <v>0</v>
      </c>
      <c r="AR17" s="169"/>
      <c r="AS17" s="169"/>
      <c r="AT17" s="169"/>
      <c r="AU17" s="169"/>
      <c r="AV17" s="169"/>
      <c r="AW17" s="169"/>
      <c r="AX17" s="169"/>
    </row>
    <row r="18" spans="2:50" x14ac:dyDescent="0.25">
      <c r="B18" s="246" t="s">
        <v>719</v>
      </c>
      <c r="C18" t="s">
        <v>226</v>
      </c>
      <c r="F18" s="316"/>
      <c r="G18" s="27"/>
      <c r="H18" s="27"/>
      <c r="I18" s="27"/>
      <c r="J18" s="317"/>
      <c r="K18" s="27"/>
      <c r="L18" s="316"/>
      <c r="M18" s="27"/>
      <c r="N18" s="27">
        <f t="shared" si="0"/>
        <v>0</v>
      </c>
      <c r="O18" s="27"/>
      <c r="P18" s="317"/>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246" t="s">
        <v>720</v>
      </c>
      <c r="C19" t="s">
        <v>149</v>
      </c>
      <c r="F19" s="316"/>
      <c r="G19" s="27"/>
      <c r="H19" s="27"/>
      <c r="I19" s="27"/>
      <c r="J19" s="317"/>
      <c r="K19" s="27"/>
      <c r="L19" s="316"/>
      <c r="M19" s="27"/>
      <c r="N19" s="27">
        <f t="shared" si="0"/>
        <v>0</v>
      </c>
      <c r="O19" s="27"/>
      <c r="P19" s="317"/>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246" t="s">
        <v>721</v>
      </c>
      <c r="C20" t="s">
        <v>150</v>
      </c>
      <c r="F20" s="316"/>
      <c r="G20" s="27"/>
      <c r="H20" s="27"/>
      <c r="I20" s="27"/>
      <c r="J20" s="317"/>
      <c r="K20" s="27"/>
      <c r="L20" s="316"/>
      <c r="M20" s="27"/>
      <c r="N20" s="27">
        <f t="shared" si="0"/>
        <v>0</v>
      </c>
      <c r="O20" s="27"/>
      <c r="P20" s="317"/>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246" t="s">
        <v>722</v>
      </c>
      <c r="C21" t="s">
        <v>151</v>
      </c>
      <c r="F21" s="316"/>
      <c r="G21" s="27"/>
      <c r="H21" s="27"/>
      <c r="I21" s="27"/>
      <c r="J21" s="317"/>
      <c r="K21" s="27"/>
      <c r="L21" s="316"/>
      <c r="M21" s="27"/>
      <c r="N21" s="27">
        <f t="shared" si="0"/>
        <v>0</v>
      </c>
      <c r="O21" s="27"/>
      <c r="P21" s="317"/>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723</v>
      </c>
      <c r="C22" t="s">
        <v>102</v>
      </c>
      <c r="F22" s="316">
        <v>11872</v>
      </c>
      <c r="G22" s="27"/>
      <c r="H22" s="27">
        <v>2828</v>
      </c>
      <c r="I22" s="27"/>
      <c r="J22" s="317">
        <v>17882</v>
      </c>
      <c r="K22" s="27"/>
      <c r="L22" s="316">
        <v>12640</v>
      </c>
      <c r="M22" s="27"/>
      <c r="N22" s="27">
        <f t="shared" si="0"/>
        <v>110</v>
      </c>
      <c r="O22" s="27"/>
      <c r="P22" s="317">
        <v>12750</v>
      </c>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724</v>
      </c>
      <c r="C23" t="s">
        <v>152</v>
      </c>
      <c r="F23" s="316"/>
      <c r="G23" s="27"/>
      <c r="H23" s="27"/>
      <c r="I23" s="27"/>
      <c r="J23" s="317"/>
      <c r="K23" s="27"/>
      <c r="L23" s="316"/>
      <c r="M23" s="27"/>
      <c r="N23" s="27">
        <f t="shared" si="0"/>
        <v>0</v>
      </c>
      <c r="O23" s="27"/>
      <c r="P23" s="317"/>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725</v>
      </c>
      <c r="C24" t="s">
        <v>153</v>
      </c>
      <c r="F24" s="316"/>
      <c r="G24" s="27"/>
      <c r="H24" s="27"/>
      <c r="I24" s="27"/>
      <c r="J24" s="317"/>
      <c r="K24" s="27"/>
      <c r="L24" s="316"/>
      <c r="M24" s="27"/>
      <c r="N24" s="27">
        <f t="shared" si="0"/>
        <v>0</v>
      </c>
      <c r="O24" s="27"/>
      <c r="P24" s="317"/>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726</v>
      </c>
      <c r="C25" t="s">
        <v>154</v>
      </c>
      <c r="F25" s="316"/>
      <c r="G25" s="27"/>
      <c r="H25" s="27"/>
      <c r="I25" s="27"/>
      <c r="J25" s="317"/>
      <c r="K25" s="27"/>
      <c r="L25" s="316"/>
      <c r="M25" s="27"/>
      <c r="N25" s="27">
        <f t="shared" si="0"/>
        <v>0</v>
      </c>
      <c r="O25" s="27"/>
      <c r="P25" s="317"/>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246" t="s">
        <v>727</v>
      </c>
      <c r="C26" t="s">
        <v>155</v>
      </c>
      <c r="F26" s="325"/>
      <c r="G26" s="27"/>
      <c r="H26" s="326"/>
      <c r="I26" s="27"/>
      <c r="J26" s="327"/>
      <c r="K26" s="27"/>
      <c r="L26" s="325"/>
      <c r="M26" s="27"/>
      <c r="N26" s="326">
        <f t="shared" si="0"/>
        <v>0</v>
      </c>
      <c r="O26" s="27"/>
      <c r="P26" s="327"/>
      <c r="S26" s="461"/>
      <c r="U26" s="169"/>
      <c r="V26" s="169"/>
      <c r="W26" s="169"/>
      <c r="X26" s="169"/>
      <c r="Y26" s="169"/>
      <c r="Z26" s="169"/>
      <c r="AA26" s="169"/>
      <c r="AB26" s="169"/>
      <c r="AC26" s="169"/>
      <c r="AD26" s="169"/>
      <c r="AE26" s="102"/>
      <c r="AJ26" s="262"/>
      <c r="AK26" s="260"/>
      <c r="AL26" s="260"/>
      <c r="AM26" s="256"/>
      <c r="AN26" s="264"/>
      <c r="AO26" s="256"/>
      <c r="AP26" s="264">
        <f t="shared" si="1"/>
        <v>0</v>
      </c>
      <c r="AQ26" s="264">
        <f t="shared" si="2"/>
        <v>0</v>
      </c>
      <c r="AR26" s="169"/>
      <c r="AS26" s="169"/>
      <c r="AT26" s="169"/>
      <c r="AU26" s="169"/>
      <c r="AV26" s="169"/>
      <c r="AW26" s="169"/>
      <c r="AX26" s="169"/>
    </row>
    <row r="27" spans="2:50" ht="15.75" thickBot="1" x14ac:dyDescent="0.3">
      <c r="B27" s="7" t="s">
        <v>177</v>
      </c>
      <c r="F27" s="332">
        <f>SUM(F16:F26)</f>
        <v>11872</v>
      </c>
      <c r="G27" s="333"/>
      <c r="H27" s="333">
        <f>SUM(H16:H26)</f>
        <v>2828</v>
      </c>
      <c r="I27" s="333"/>
      <c r="J27" s="335">
        <f>SUM(J17:J26)</f>
        <v>17882</v>
      </c>
      <c r="K27" s="27"/>
      <c r="L27" s="332">
        <f>SUM(L16:L26)</f>
        <v>12640</v>
      </c>
      <c r="M27" s="333"/>
      <c r="N27" s="333">
        <f>SUM(N16:N26)</f>
        <v>110</v>
      </c>
      <c r="O27" s="333"/>
      <c r="P27" s="335">
        <f>SUM(P16:P26)</f>
        <v>12750</v>
      </c>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x14ac:dyDescent="0.25">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ht="15.75" thickBot="1" x14ac:dyDescent="0.3">
      <c r="F30" s="275"/>
      <c r="G30" s="275"/>
      <c r="H30" s="275"/>
      <c r="I30" s="275"/>
      <c r="J30" s="275"/>
      <c r="K30" s="275"/>
      <c r="L30" s="275"/>
      <c r="M30" s="275"/>
      <c r="N30" s="275"/>
      <c r="O30" s="275"/>
      <c r="P30" s="275"/>
      <c r="S30" s="461"/>
      <c r="AJ30" s="262"/>
      <c r="AK30" s="260"/>
      <c r="AL30" s="260"/>
      <c r="AM30" s="256"/>
      <c r="AN30" s="264"/>
      <c r="AO30" s="256"/>
      <c r="AP30" s="264">
        <f t="shared" si="1"/>
        <v>0</v>
      </c>
      <c r="AQ30" s="264">
        <f t="shared" si="2"/>
        <v>0</v>
      </c>
      <c r="AR30" s="169"/>
      <c r="AS30" s="169"/>
      <c r="AT30" s="169"/>
      <c r="AU30" s="169"/>
      <c r="AV30" s="169"/>
      <c r="AW30" s="169"/>
      <c r="AX30" s="169"/>
    </row>
    <row r="31" spans="2:50" x14ac:dyDescent="0.25">
      <c r="F31" s="276" t="str">
        <f>'GF Summary'!$F$6</f>
        <v>Actuals</v>
      </c>
      <c r="G31" s="277"/>
      <c r="H31" s="277" t="str">
        <f>'GF Summary'!$H$6</f>
        <v>Actuals</v>
      </c>
      <c r="I31" s="277"/>
      <c r="J31" s="278" t="str">
        <f>'GF Summary'!$J$6</f>
        <v>Actuals</v>
      </c>
      <c r="K31" s="275"/>
      <c r="L31" s="276" t="str">
        <f>'GF Summary'!$L$6</f>
        <v>Revised</v>
      </c>
      <c r="M31" s="277"/>
      <c r="N31" s="277"/>
      <c r="O31" s="277"/>
      <c r="P31" s="278" t="str">
        <f>'GF Summary'!$P$6</f>
        <v>Proposed</v>
      </c>
      <c r="S31" s="461"/>
      <c r="AJ31" s="262"/>
      <c r="AK31" s="260"/>
      <c r="AL31" s="260"/>
      <c r="AM31" s="256"/>
      <c r="AN31" s="264"/>
      <c r="AO31" s="256"/>
      <c r="AP31" s="264">
        <f t="shared" si="1"/>
        <v>0</v>
      </c>
      <c r="AQ31" s="264">
        <f t="shared" si="2"/>
        <v>0</v>
      </c>
      <c r="AR31" s="169"/>
      <c r="AS31" s="169"/>
      <c r="AT31" s="169"/>
      <c r="AU31" s="169"/>
      <c r="AV31" s="169"/>
      <c r="AW31" s="169"/>
      <c r="AX31" s="169"/>
    </row>
    <row r="32" spans="2:50" ht="15.75" thickBot="1" x14ac:dyDescent="0.3">
      <c r="B32" s="7" t="s">
        <v>220</v>
      </c>
      <c r="F32" s="279" t="str">
        <f>'GF Summary'!$F$7</f>
        <v>FY 19-20</v>
      </c>
      <c r="G32" s="280"/>
      <c r="H32" s="280" t="str">
        <f>'GF Summary'!$H$7</f>
        <v>FY 20-21</v>
      </c>
      <c r="I32" s="280"/>
      <c r="J32" s="281" t="str">
        <f>'GF Summary'!$J$7</f>
        <v>FY 21-22</v>
      </c>
      <c r="K32" s="275"/>
      <c r="L32" s="279" t="str">
        <f>'GF Summary'!$L$7</f>
        <v>FY 22-23</v>
      </c>
      <c r="M32" s="280"/>
      <c r="N32" s="280" t="s">
        <v>81</v>
      </c>
      <c r="O32" s="280"/>
      <c r="P32" s="281" t="str">
        <f>'GF Summary'!$P$7</f>
        <v>FY 23-24</v>
      </c>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729</v>
      </c>
      <c r="C33" t="s">
        <v>198</v>
      </c>
      <c r="F33" s="351"/>
      <c r="G33" s="352"/>
      <c r="H33" s="352"/>
      <c r="I33" s="352"/>
      <c r="J33" s="353"/>
      <c r="K33" s="275"/>
      <c r="L33" s="351"/>
      <c r="M33" s="352"/>
      <c r="N33" s="352">
        <f>P33-L33</f>
        <v>0</v>
      </c>
      <c r="O33" s="352"/>
      <c r="P33" s="353"/>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730</v>
      </c>
      <c r="C34" t="s">
        <v>221</v>
      </c>
      <c r="F34" s="354"/>
      <c r="G34" s="355"/>
      <c r="H34" s="355"/>
      <c r="I34" s="355"/>
      <c r="J34" s="356"/>
      <c r="K34" s="275"/>
      <c r="L34" s="354"/>
      <c r="M34" s="355"/>
      <c r="N34" s="355">
        <f>P34-L34</f>
        <v>0</v>
      </c>
      <c r="O34" s="355"/>
      <c r="P34" s="356"/>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731</v>
      </c>
      <c r="C35" t="s">
        <v>222</v>
      </c>
      <c r="F35" s="354"/>
      <c r="G35" s="355"/>
      <c r="H35" s="355"/>
      <c r="I35" s="355"/>
      <c r="J35" s="356"/>
      <c r="K35" s="275"/>
      <c r="L35" s="354"/>
      <c r="M35" s="355"/>
      <c r="N35" s="355">
        <f t="shared" ref="N35:N38" si="3">P35-L35</f>
        <v>0</v>
      </c>
      <c r="O35" s="355"/>
      <c r="P35" s="356"/>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732</v>
      </c>
      <c r="C36" t="s">
        <v>223</v>
      </c>
      <c r="F36" s="354"/>
      <c r="G36" s="355"/>
      <c r="H36" s="355"/>
      <c r="I36" s="355"/>
      <c r="J36" s="356"/>
      <c r="K36" s="275"/>
      <c r="L36" s="354"/>
      <c r="M36" s="355"/>
      <c r="N36" s="355">
        <f t="shared" si="3"/>
        <v>0</v>
      </c>
      <c r="O36" s="355"/>
      <c r="P36" s="356"/>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733</v>
      </c>
      <c r="C37" t="s">
        <v>245</v>
      </c>
      <c r="F37" s="354"/>
      <c r="G37" s="355"/>
      <c r="H37" s="355"/>
      <c r="I37" s="355"/>
      <c r="J37" s="356"/>
      <c r="K37" s="275"/>
      <c r="L37" s="354"/>
      <c r="M37" s="355"/>
      <c r="N37" s="355">
        <f t="shared" si="3"/>
        <v>0</v>
      </c>
      <c r="O37" s="355"/>
      <c r="P37" s="356"/>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B38" s="246" t="s">
        <v>734</v>
      </c>
      <c r="C38" t="s">
        <v>224</v>
      </c>
      <c r="F38" s="357"/>
      <c r="G38" s="355"/>
      <c r="H38" s="358"/>
      <c r="I38" s="355"/>
      <c r="J38" s="359"/>
      <c r="K38" s="275"/>
      <c r="L38" s="357"/>
      <c r="M38" s="355"/>
      <c r="N38" s="358">
        <f t="shared" si="3"/>
        <v>0</v>
      </c>
      <c r="O38" s="355"/>
      <c r="P38" s="359"/>
      <c r="S38" s="461"/>
      <c r="AJ38" s="262"/>
      <c r="AK38" s="260"/>
      <c r="AL38" s="260"/>
      <c r="AM38" s="256"/>
      <c r="AN38" s="264"/>
      <c r="AO38" s="256"/>
      <c r="AP38" s="264">
        <f t="shared" si="1"/>
        <v>0</v>
      </c>
      <c r="AQ38" s="264">
        <f t="shared" si="2"/>
        <v>0</v>
      </c>
      <c r="AR38" s="169"/>
      <c r="AS38" s="169"/>
      <c r="AT38" s="169"/>
      <c r="AU38" s="169"/>
      <c r="AV38" s="169"/>
      <c r="AW38" s="169"/>
      <c r="AX38" s="169"/>
    </row>
    <row r="39" spans="2:50" x14ac:dyDescent="0.25">
      <c r="D39" t="s">
        <v>225</v>
      </c>
      <c r="F39" s="354">
        <f>SUM(F33:F38)</f>
        <v>0</v>
      </c>
      <c r="G39" s="355"/>
      <c r="H39" s="355">
        <f>SUM(H33:H38)</f>
        <v>0</v>
      </c>
      <c r="I39" s="355"/>
      <c r="J39" s="360">
        <f>SUM(J33:J38)</f>
        <v>0</v>
      </c>
      <c r="K39" s="275"/>
      <c r="L39" s="354">
        <f>SUM(L33:L38)</f>
        <v>0</v>
      </c>
      <c r="M39" s="355"/>
      <c r="N39" s="355">
        <f>SUM(N33:N38)</f>
        <v>0</v>
      </c>
      <c r="O39" s="355"/>
      <c r="P39" s="360">
        <f>SUM(P33:P38)</f>
        <v>0</v>
      </c>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thickBot="1" x14ac:dyDescent="0.3">
      <c r="F40" s="289"/>
      <c r="G40" s="290"/>
      <c r="H40" s="290"/>
      <c r="I40" s="290"/>
      <c r="J40" s="291"/>
      <c r="K40" s="5"/>
      <c r="L40" s="289"/>
      <c r="M40" s="290"/>
      <c r="N40" s="290"/>
      <c r="O40" s="290"/>
      <c r="P40" s="291"/>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x14ac:dyDescent="0.25">
      <c r="S41" s="461"/>
      <c r="AJ41" s="262"/>
      <c r="AK41" s="260"/>
      <c r="AL41" s="260"/>
      <c r="AM41" s="256"/>
      <c r="AS41" s="169"/>
      <c r="AT41" s="169"/>
      <c r="AU41" s="169"/>
      <c r="AV41" s="169"/>
      <c r="AW41" s="169"/>
      <c r="AX41" s="169"/>
    </row>
    <row r="42" spans="2:50" ht="14.45" customHeight="1"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S47" s="461"/>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row r="393" spans="36:50" x14ac:dyDescent="0.25">
      <c r="AJ393" s="262"/>
      <c r="AK393" s="260"/>
      <c r="AL393" s="260"/>
      <c r="AM393" s="256"/>
      <c r="AS393" s="169"/>
      <c r="AT393" s="169"/>
      <c r="AU393" s="169"/>
      <c r="AV393" s="169"/>
      <c r="AW393" s="169"/>
      <c r="AX393" s="169"/>
    </row>
  </sheetData>
  <mergeCells count="5">
    <mergeCell ref="AR12:AX12"/>
    <mergeCell ref="AR13:AX13"/>
    <mergeCell ref="S1:S47"/>
    <mergeCell ref="U12:AA12"/>
    <mergeCell ref="U13:AA13"/>
  </mergeCells>
  <pageMargins left="0.27" right="0.25" top="0.43" bottom="0.4" header="0.3" footer="0.17"/>
  <pageSetup scale="88" orientation="portrait" r:id="rId1"/>
  <headerFooter>
    <oddFooter>&amp;L&amp;D &amp;F&amp;C15
&amp;R&amp;A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54B4F-A11D-46C5-B781-17F82A46EA12}">
  <sheetPr codeName="Sheet24">
    <pageSetUpPr fitToPage="1"/>
  </sheetPr>
  <dimension ref="A1:AX393"/>
  <sheetViews>
    <sheetView topLeftCell="A7" zoomScale="90" zoomScaleNormal="90" workbookViewId="0">
      <selection activeCell="D28" sqref="D28"/>
    </sheetView>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7.5703125" bestFit="1"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D6" s="5">
        <v>3300</v>
      </c>
      <c r="F6" t="s">
        <v>241</v>
      </c>
      <c r="J6" t="s">
        <v>948</v>
      </c>
      <c r="S6" s="461"/>
    </row>
    <row r="7" spans="1:50" x14ac:dyDescent="0.25">
      <c r="B7" s="7" t="s">
        <v>218</v>
      </c>
      <c r="S7" s="461"/>
    </row>
    <row r="8" spans="1:50" x14ac:dyDescent="0.25">
      <c r="B8" s="7"/>
      <c r="S8" s="461"/>
    </row>
    <row r="9" spans="1:50" ht="15.75" thickBot="1" x14ac:dyDescent="0.3">
      <c r="B9" s="7" t="s">
        <v>219</v>
      </c>
      <c r="S9" s="461"/>
    </row>
    <row r="10" spans="1:50" ht="45.75" thickBot="1" x14ac:dyDescent="0.3">
      <c r="B10" s="7"/>
      <c r="C10" s="91" t="s">
        <v>249</v>
      </c>
      <c r="D10" s="92"/>
      <c r="E10" s="92"/>
      <c r="F10" s="92"/>
      <c r="G10" s="92"/>
      <c r="H10" s="92"/>
      <c r="I10" s="92"/>
      <c r="J10" s="92"/>
      <c r="K10" s="92"/>
      <c r="L10" s="92"/>
      <c r="M10" s="92"/>
      <c r="N10" s="92"/>
      <c r="O10" s="92"/>
      <c r="P10" s="93"/>
      <c r="S10" s="461"/>
    </row>
    <row r="11" spans="1:50" ht="6" customHeight="1" thickBot="1" x14ac:dyDescent="0.3">
      <c r="B11" s="7"/>
      <c r="S11" s="461"/>
    </row>
    <row r="12" spans="1:50" ht="16.5" thickBot="1" x14ac:dyDescent="0.3">
      <c r="B12" s="7"/>
      <c r="S12" s="461"/>
      <c r="U12" s="459" t="s">
        <v>673</v>
      </c>
      <c r="V12" s="459"/>
      <c r="W12" s="459"/>
      <c r="X12" s="459"/>
      <c r="Y12" s="459"/>
      <c r="Z12" s="459"/>
      <c r="AA12" s="459"/>
      <c r="AC12" s="222" t="s">
        <v>211</v>
      </c>
      <c r="AD12" s="222" t="s">
        <v>211</v>
      </c>
      <c r="AE12" s="222" t="s">
        <v>676</v>
      </c>
      <c r="AR12" s="459" t="s">
        <v>673</v>
      </c>
      <c r="AS12" s="459"/>
      <c r="AT12" s="459"/>
      <c r="AU12" s="459"/>
      <c r="AV12" s="459"/>
      <c r="AW12" s="459"/>
      <c r="AX12" s="459"/>
    </row>
    <row r="13" spans="1:50" ht="16.5" thickBot="1" x14ac:dyDescent="0.3">
      <c r="B13" s="7"/>
      <c r="S13" s="461"/>
      <c r="U13" s="460" t="s">
        <v>823</v>
      </c>
      <c r="V13" s="460"/>
      <c r="W13" s="460"/>
      <c r="X13" s="460"/>
      <c r="Y13" s="460"/>
      <c r="Z13" s="460"/>
      <c r="AA13" s="460"/>
      <c r="AC13" s="222"/>
      <c r="AD13" s="222" t="s">
        <v>810</v>
      </c>
      <c r="AE13" s="222"/>
      <c r="AG13" s="274"/>
      <c r="AH13" s="274"/>
      <c r="AJ13" s="262"/>
      <c r="AK13" s="260"/>
      <c r="AL13" s="260"/>
      <c r="AM13" s="271" t="s">
        <v>827</v>
      </c>
      <c r="AN13" s="273">
        <f>+BudgetAssump!$K$23+BudgetAssump!K24</f>
        <v>0.22850000000000001</v>
      </c>
      <c r="AO13" s="256"/>
      <c r="AP13" s="264" t="s">
        <v>825</v>
      </c>
      <c r="AQ13" s="264"/>
      <c r="AR13" s="460" t="s">
        <v>823</v>
      </c>
      <c r="AS13" s="460"/>
      <c r="AT13" s="460"/>
      <c r="AU13" s="460"/>
      <c r="AV13" s="460"/>
      <c r="AW13" s="460"/>
      <c r="AX13" s="460"/>
    </row>
    <row r="14" spans="1:50" ht="15.75" thickBot="1" x14ac:dyDescent="0.3">
      <c r="B14" s="7"/>
      <c r="F14" s="28" t="str">
        <f>'GF Summary'!$F$6</f>
        <v>Actuals</v>
      </c>
      <c r="G14" s="29"/>
      <c r="H14" s="29" t="str">
        <f>'GF Summary'!$H$6</f>
        <v>Actuals</v>
      </c>
      <c r="I14" s="29"/>
      <c r="J14" s="30" t="str">
        <f>'GF Summary'!$J$6</f>
        <v>Actuals</v>
      </c>
      <c r="K14" s="5"/>
      <c r="L14" s="28" t="str">
        <f>'GF Summary'!$L$6</f>
        <v>Revised</v>
      </c>
      <c r="M14" s="29"/>
      <c r="N14" s="29"/>
      <c r="O14" s="29"/>
      <c r="P14" s="30" t="str">
        <f>'GF Summary'!$P$6</f>
        <v>Proposed</v>
      </c>
      <c r="Q14" s="5"/>
      <c r="S14" s="461"/>
      <c r="T14" t="s">
        <v>821</v>
      </c>
      <c r="U14" s="5" t="s">
        <v>819</v>
      </c>
      <c r="V14" s="5" t="s">
        <v>819</v>
      </c>
      <c r="W14" s="5" t="s">
        <v>819</v>
      </c>
      <c r="X14" s="5" t="s">
        <v>819</v>
      </c>
      <c r="Y14" s="5" t="s">
        <v>819</v>
      </c>
      <c r="Z14" s="5" t="s">
        <v>819</v>
      </c>
      <c r="AA14" s="5" t="s">
        <v>819</v>
      </c>
      <c r="AC14" s="5" t="s">
        <v>820</v>
      </c>
      <c r="AD14" s="5" t="s">
        <v>820</v>
      </c>
      <c r="AE14" s="5" t="s">
        <v>820</v>
      </c>
      <c r="AG14" s="169" t="s">
        <v>819</v>
      </c>
      <c r="AH14" s="169" t="s">
        <v>819</v>
      </c>
      <c r="AI14" s="169" t="s">
        <v>819</v>
      </c>
      <c r="AJ14" s="262" t="s">
        <v>820</v>
      </c>
      <c r="AK14" s="262" t="s">
        <v>820</v>
      </c>
      <c r="AL14" s="262" t="s">
        <v>820</v>
      </c>
      <c r="AM14" s="256" t="s">
        <v>820</v>
      </c>
      <c r="AN14" s="264" t="s">
        <v>820</v>
      </c>
      <c r="AO14" s="256" t="s">
        <v>820</v>
      </c>
      <c r="AP14" s="264" t="s">
        <v>820</v>
      </c>
      <c r="AQ14" s="264"/>
      <c r="AR14" s="256" t="s">
        <v>819</v>
      </c>
      <c r="AS14" s="256" t="s">
        <v>819</v>
      </c>
      <c r="AT14" s="256" t="s">
        <v>819</v>
      </c>
      <c r="AU14" s="256" t="s">
        <v>819</v>
      </c>
      <c r="AV14" s="256" t="s">
        <v>819</v>
      </c>
      <c r="AW14" s="256" t="s">
        <v>819</v>
      </c>
      <c r="AX14" s="169" t="s">
        <v>819</v>
      </c>
    </row>
    <row r="15" spans="1:50" ht="15.75" thickBot="1" x14ac:dyDescent="0.3">
      <c r="B15" s="7"/>
      <c r="F15" s="31" t="str">
        <f>'GF Summary'!$F$7</f>
        <v>FY 19-20</v>
      </c>
      <c r="G15" s="32"/>
      <c r="H15" s="33" t="str">
        <f>'GF Summary'!$H$7</f>
        <v>FY 20-21</v>
      </c>
      <c r="I15" s="33"/>
      <c r="J15" s="34" t="str">
        <f>'GF Summary'!$J$7</f>
        <v>FY 21-22</v>
      </c>
      <c r="K15" s="5"/>
      <c r="L15" s="31" t="str">
        <f>'GF Summary'!$L$7</f>
        <v>FY 22-23</v>
      </c>
      <c r="M15" s="33"/>
      <c r="N15" s="33" t="s">
        <v>81</v>
      </c>
      <c r="O15" s="33"/>
      <c r="P15" s="34" t="str">
        <f>'GF Summary'!$P$7</f>
        <v>FY 23-24</v>
      </c>
      <c r="Q15" s="5"/>
      <c r="S15" s="461"/>
      <c r="U15" s="218" t="s">
        <v>420</v>
      </c>
      <c r="V15" s="221" t="s">
        <v>415</v>
      </c>
      <c r="W15" s="219" t="s">
        <v>421</v>
      </c>
      <c r="X15" s="221" t="s">
        <v>674</v>
      </c>
      <c r="Y15" s="219" t="s">
        <v>675</v>
      </c>
      <c r="Z15" s="221" t="s">
        <v>424</v>
      </c>
      <c r="AA15" s="220" t="s">
        <v>425</v>
      </c>
      <c r="AB15" s="220" t="s">
        <v>809</v>
      </c>
      <c r="AC15" s="221" t="s">
        <v>430</v>
      </c>
      <c r="AD15" s="220" t="s">
        <v>811</v>
      </c>
      <c r="AE15" s="221" t="s">
        <v>430</v>
      </c>
      <c r="AG15" s="272" t="s">
        <v>414</v>
      </c>
      <c r="AH15" s="272" t="s">
        <v>426</v>
      </c>
      <c r="AI15" s="272" t="s">
        <v>824</v>
      </c>
      <c r="AJ15" s="263" t="s">
        <v>416</v>
      </c>
      <c r="AK15" s="261" t="s">
        <v>417</v>
      </c>
      <c r="AL15" s="261" t="s">
        <v>418</v>
      </c>
      <c r="AM15" s="259" t="s">
        <v>419</v>
      </c>
      <c r="AN15" s="265" t="s">
        <v>439</v>
      </c>
      <c r="AO15" s="259" t="s">
        <v>440</v>
      </c>
      <c r="AP15" s="265" t="s">
        <v>441</v>
      </c>
      <c r="AQ15" s="265" t="s">
        <v>826</v>
      </c>
      <c r="AR15" s="168" t="s">
        <v>420</v>
      </c>
      <c r="AS15" s="168" t="s">
        <v>415</v>
      </c>
      <c r="AT15" s="168" t="s">
        <v>421</v>
      </c>
      <c r="AU15" s="168" t="s">
        <v>422</v>
      </c>
      <c r="AV15" s="168" t="s">
        <v>423</v>
      </c>
      <c r="AW15" s="168" t="s">
        <v>424</v>
      </c>
      <c r="AX15" s="272" t="s">
        <v>425</v>
      </c>
    </row>
    <row r="16" spans="1:50" x14ac:dyDescent="0.25">
      <c r="B16" s="7" t="s">
        <v>178</v>
      </c>
      <c r="F16" s="316"/>
      <c r="G16" s="27"/>
      <c r="H16" s="27"/>
      <c r="I16" s="27"/>
      <c r="J16" s="317"/>
      <c r="K16" s="27"/>
      <c r="L16" s="316"/>
      <c r="M16" s="27"/>
      <c r="N16" s="27"/>
      <c r="O16" s="27"/>
      <c r="P16" s="317"/>
      <c r="S16" s="461"/>
      <c r="U16" s="169"/>
      <c r="V16" s="169"/>
      <c r="W16" s="169"/>
      <c r="X16" s="169"/>
      <c r="Y16" s="169"/>
      <c r="Z16" s="169"/>
      <c r="AA16" s="169"/>
      <c r="AB16" s="169"/>
      <c r="AC16" s="256"/>
      <c r="AD16" s="256"/>
      <c r="AE16" s="257"/>
      <c r="AJ16" s="262"/>
      <c r="AK16" s="260"/>
      <c r="AL16" s="260"/>
      <c r="AM16" s="256"/>
      <c r="AN16" s="264">
        <f>+AM16*AN13</f>
        <v>0</v>
      </c>
      <c r="AO16" s="256"/>
      <c r="AP16" s="264">
        <f>AN16+AO16</f>
        <v>0</v>
      </c>
      <c r="AQ16" s="264">
        <f>+AP16+AM16</f>
        <v>0</v>
      </c>
      <c r="AR16" s="169"/>
      <c r="AS16" s="169"/>
      <c r="AT16" s="169"/>
      <c r="AU16" s="169"/>
      <c r="AV16" s="169"/>
      <c r="AW16" s="169"/>
      <c r="AX16" s="169"/>
    </row>
    <row r="17" spans="2:50" x14ac:dyDescent="0.25">
      <c r="B17" s="246" t="s">
        <v>728</v>
      </c>
      <c r="C17" t="s">
        <v>148</v>
      </c>
      <c r="F17" s="316">
        <v>6400</v>
      </c>
      <c r="G17" s="27"/>
      <c r="H17" s="27"/>
      <c r="I17" s="27"/>
      <c r="J17" s="317"/>
      <c r="K17" s="27"/>
      <c r="L17" s="316"/>
      <c r="M17" s="27"/>
      <c r="N17" s="27">
        <f t="shared" ref="N17:N26" si="0">P17-L17</f>
        <v>0</v>
      </c>
      <c r="O17" s="27"/>
      <c r="P17" s="317"/>
      <c r="S17" s="461"/>
      <c r="U17" s="169"/>
      <c r="V17" s="169"/>
      <c r="W17" s="169"/>
      <c r="X17" s="169"/>
      <c r="Y17" s="169"/>
      <c r="Z17" s="169"/>
      <c r="AA17" s="169"/>
      <c r="AB17" s="169"/>
      <c r="AC17" s="169"/>
      <c r="AD17" s="169"/>
      <c r="AE17" s="102"/>
      <c r="AJ17" s="262"/>
      <c r="AK17" s="260"/>
      <c r="AL17" s="260"/>
      <c r="AM17" s="256"/>
      <c r="AN17" s="264"/>
      <c r="AO17" s="256"/>
      <c r="AP17" s="264">
        <f t="shared" ref="AP17:AP39" si="1">AN17+AO17</f>
        <v>0</v>
      </c>
      <c r="AQ17" s="264">
        <f t="shared" ref="AQ17:AQ39" si="2">+AP17+AM17</f>
        <v>0</v>
      </c>
      <c r="AR17" s="169"/>
      <c r="AS17" s="169"/>
      <c r="AT17" s="169"/>
      <c r="AU17" s="169"/>
      <c r="AV17" s="169"/>
      <c r="AW17" s="169"/>
      <c r="AX17" s="169"/>
    </row>
    <row r="18" spans="2:50" x14ac:dyDescent="0.25">
      <c r="B18" s="246" t="s">
        <v>719</v>
      </c>
      <c r="C18" t="s">
        <v>226</v>
      </c>
      <c r="F18" s="316">
        <v>1398</v>
      </c>
      <c r="G18" s="27"/>
      <c r="H18" s="27"/>
      <c r="I18" s="27"/>
      <c r="J18" s="317"/>
      <c r="K18" s="27"/>
      <c r="L18" s="316"/>
      <c r="M18" s="27"/>
      <c r="N18" s="27">
        <f t="shared" si="0"/>
        <v>0</v>
      </c>
      <c r="O18" s="27"/>
      <c r="P18" s="317"/>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246" t="s">
        <v>720</v>
      </c>
      <c r="C19" t="s">
        <v>149</v>
      </c>
      <c r="F19" s="316"/>
      <c r="G19" s="27"/>
      <c r="H19" s="27"/>
      <c r="I19" s="27"/>
      <c r="J19" s="317"/>
      <c r="K19" s="27"/>
      <c r="L19" s="316"/>
      <c r="M19" s="27"/>
      <c r="N19" s="27">
        <f t="shared" si="0"/>
        <v>0</v>
      </c>
      <c r="O19" s="27"/>
      <c r="P19" s="317"/>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246" t="s">
        <v>721</v>
      </c>
      <c r="C20" t="s">
        <v>150</v>
      </c>
      <c r="F20" s="316">
        <v>2966</v>
      </c>
      <c r="G20" s="27"/>
      <c r="H20" s="27">
        <v>2966</v>
      </c>
      <c r="I20" s="27"/>
      <c r="J20" s="317">
        <v>1734</v>
      </c>
      <c r="K20" s="27"/>
      <c r="L20" s="316">
        <v>800</v>
      </c>
      <c r="M20" s="27"/>
      <c r="N20" s="27">
        <f t="shared" si="0"/>
        <v>0</v>
      </c>
      <c r="O20" s="27"/>
      <c r="P20" s="317">
        <v>800</v>
      </c>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246" t="s">
        <v>722</v>
      </c>
      <c r="C21" t="s">
        <v>151</v>
      </c>
      <c r="F21" s="316"/>
      <c r="G21" s="27"/>
      <c r="H21" s="27"/>
      <c r="I21" s="27"/>
      <c r="J21" s="317"/>
      <c r="K21" s="27"/>
      <c r="L21" s="316"/>
      <c r="M21" s="27"/>
      <c r="N21" s="27">
        <f t="shared" si="0"/>
        <v>0</v>
      </c>
      <c r="O21" s="27"/>
      <c r="P21" s="317"/>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723</v>
      </c>
      <c r="C22" t="s">
        <v>102</v>
      </c>
      <c r="F22" s="316">
        <v>6261</v>
      </c>
      <c r="G22" s="27"/>
      <c r="H22" s="27"/>
      <c r="I22" s="27"/>
      <c r="J22" s="317"/>
      <c r="K22" s="27"/>
      <c r="L22" s="316">
        <v>5264</v>
      </c>
      <c r="M22" s="27"/>
      <c r="N22" s="27">
        <f t="shared" si="0"/>
        <v>2236</v>
      </c>
      <c r="O22" s="27"/>
      <c r="P22" s="317">
        <v>7500</v>
      </c>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724</v>
      </c>
      <c r="C23" t="s">
        <v>152</v>
      </c>
      <c r="F23" s="316">
        <v>1700</v>
      </c>
      <c r="G23" s="27"/>
      <c r="H23" s="27">
        <v>2005</v>
      </c>
      <c r="I23" s="27"/>
      <c r="J23" s="317">
        <v>1442</v>
      </c>
      <c r="K23" s="27"/>
      <c r="L23" s="316">
        <v>1791</v>
      </c>
      <c r="M23" s="27"/>
      <c r="N23" s="27">
        <f t="shared" si="0"/>
        <v>-291</v>
      </c>
      <c r="O23" s="27"/>
      <c r="P23" s="317">
        <v>1500</v>
      </c>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725</v>
      </c>
      <c r="C24" t="s">
        <v>153</v>
      </c>
      <c r="F24" s="316"/>
      <c r="G24" s="27"/>
      <c r="H24" s="27"/>
      <c r="I24" s="27"/>
      <c r="J24" s="317"/>
      <c r="K24" s="27"/>
      <c r="L24" s="316"/>
      <c r="M24" s="27"/>
      <c r="N24" s="27">
        <f t="shared" si="0"/>
        <v>0</v>
      </c>
      <c r="O24" s="27"/>
      <c r="P24" s="317"/>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726</v>
      </c>
      <c r="C25" t="s">
        <v>154</v>
      </c>
      <c r="F25" s="316"/>
      <c r="G25" s="27"/>
      <c r="H25" s="27"/>
      <c r="I25" s="27"/>
      <c r="J25" s="317"/>
      <c r="K25" s="27"/>
      <c r="L25" s="316"/>
      <c r="M25" s="27"/>
      <c r="N25" s="27">
        <f t="shared" si="0"/>
        <v>0</v>
      </c>
      <c r="O25" s="27"/>
      <c r="P25" s="317"/>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246" t="s">
        <v>727</v>
      </c>
      <c r="C26" t="s">
        <v>155</v>
      </c>
      <c r="F26" s="325"/>
      <c r="G26" s="27"/>
      <c r="H26" s="326"/>
      <c r="I26" s="27"/>
      <c r="J26" s="327"/>
      <c r="K26" s="27"/>
      <c r="L26" s="325"/>
      <c r="M26" s="27"/>
      <c r="N26" s="326">
        <f t="shared" si="0"/>
        <v>0</v>
      </c>
      <c r="O26" s="27"/>
      <c r="P26" s="327"/>
      <c r="S26" s="461"/>
      <c r="U26" s="169"/>
      <c r="V26" s="169"/>
      <c r="W26" s="169"/>
      <c r="X26" s="169"/>
      <c r="Y26" s="169"/>
      <c r="Z26" s="169"/>
      <c r="AA26" s="169"/>
      <c r="AB26" s="169"/>
      <c r="AC26" s="169"/>
      <c r="AD26" s="169"/>
      <c r="AE26" s="102"/>
      <c r="AJ26" s="262"/>
      <c r="AK26" s="260"/>
      <c r="AL26" s="260"/>
      <c r="AM26" s="256"/>
      <c r="AN26" s="264"/>
      <c r="AO26" s="256"/>
      <c r="AP26" s="264">
        <f t="shared" si="1"/>
        <v>0</v>
      </c>
      <c r="AQ26" s="264">
        <f t="shared" si="2"/>
        <v>0</v>
      </c>
      <c r="AR26" s="169"/>
      <c r="AS26" s="169"/>
      <c r="AT26" s="169"/>
      <c r="AU26" s="169"/>
      <c r="AV26" s="169"/>
      <c r="AW26" s="169"/>
      <c r="AX26" s="169"/>
    </row>
    <row r="27" spans="2:50" ht="15.75" thickBot="1" x14ac:dyDescent="0.3">
      <c r="B27" s="7" t="s">
        <v>179</v>
      </c>
      <c r="F27" s="332">
        <f>SUM(F16:F26)</f>
        <v>18725</v>
      </c>
      <c r="G27" s="333"/>
      <c r="H27" s="333">
        <f>SUM(H16:H26)</f>
        <v>4971</v>
      </c>
      <c r="I27" s="333"/>
      <c r="J27" s="335">
        <f>SUM(J17:J26)</f>
        <v>3176</v>
      </c>
      <c r="K27" s="27"/>
      <c r="L27" s="332">
        <f>SUM(L16:L26)</f>
        <v>7855</v>
      </c>
      <c r="M27" s="333"/>
      <c r="N27" s="333">
        <f>SUM(N16:N26)</f>
        <v>1945</v>
      </c>
      <c r="O27" s="333"/>
      <c r="P27" s="335">
        <f>SUM(P16:P26)</f>
        <v>9800</v>
      </c>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x14ac:dyDescent="0.25">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ht="15.75" thickBot="1" x14ac:dyDescent="0.3">
      <c r="F30" s="275"/>
      <c r="G30" s="275"/>
      <c r="H30" s="275"/>
      <c r="I30" s="275"/>
      <c r="J30" s="275"/>
      <c r="K30" s="275"/>
      <c r="L30" s="275"/>
      <c r="M30" s="275"/>
      <c r="N30" s="275"/>
      <c r="O30" s="275"/>
      <c r="P30" s="275"/>
      <c r="S30" s="461"/>
      <c r="AJ30" s="262"/>
      <c r="AK30" s="260"/>
      <c r="AL30" s="260"/>
      <c r="AM30" s="256"/>
      <c r="AN30" s="264"/>
      <c r="AO30" s="256"/>
      <c r="AP30" s="264">
        <f t="shared" si="1"/>
        <v>0</v>
      </c>
      <c r="AQ30" s="264">
        <f t="shared" si="2"/>
        <v>0</v>
      </c>
      <c r="AR30" s="169"/>
      <c r="AS30" s="169"/>
      <c r="AT30" s="169"/>
      <c r="AU30" s="169"/>
      <c r="AV30" s="169"/>
      <c r="AW30" s="169"/>
      <c r="AX30" s="169"/>
    </row>
    <row r="31" spans="2:50" x14ac:dyDescent="0.25">
      <c r="F31" s="276" t="str">
        <f>'GF Summary'!$F$6</f>
        <v>Actuals</v>
      </c>
      <c r="G31" s="277"/>
      <c r="H31" s="277" t="str">
        <f>'GF Summary'!$H$6</f>
        <v>Actuals</v>
      </c>
      <c r="I31" s="277"/>
      <c r="J31" s="278" t="str">
        <f>'GF Summary'!$J$6</f>
        <v>Actuals</v>
      </c>
      <c r="K31" s="275"/>
      <c r="L31" s="276" t="str">
        <f>'GF Summary'!$L$6</f>
        <v>Revised</v>
      </c>
      <c r="M31" s="277"/>
      <c r="N31" s="277"/>
      <c r="O31" s="277"/>
      <c r="P31" s="278" t="str">
        <f>'GF Summary'!$P$6</f>
        <v>Proposed</v>
      </c>
      <c r="S31" s="461"/>
      <c r="AJ31" s="262"/>
      <c r="AK31" s="260"/>
      <c r="AL31" s="260"/>
      <c r="AM31" s="256"/>
      <c r="AN31" s="264"/>
      <c r="AO31" s="256"/>
      <c r="AP31" s="264">
        <f t="shared" si="1"/>
        <v>0</v>
      </c>
      <c r="AQ31" s="264">
        <f t="shared" si="2"/>
        <v>0</v>
      </c>
      <c r="AR31" s="169"/>
      <c r="AS31" s="169"/>
      <c r="AT31" s="169"/>
      <c r="AU31" s="169"/>
      <c r="AV31" s="169"/>
      <c r="AW31" s="169"/>
      <c r="AX31" s="169"/>
    </row>
    <row r="32" spans="2:50" ht="15.75" thickBot="1" x14ac:dyDescent="0.3">
      <c r="B32" s="7" t="s">
        <v>220</v>
      </c>
      <c r="F32" s="279" t="str">
        <f>'GF Summary'!$F$7</f>
        <v>FY 19-20</v>
      </c>
      <c r="G32" s="280"/>
      <c r="H32" s="280" t="str">
        <f>'GF Summary'!$H$7</f>
        <v>FY 20-21</v>
      </c>
      <c r="I32" s="280"/>
      <c r="J32" s="281" t="str">
        <f>'GF Summary'!$J$7</f>
        <v>FY 21-22</v>
      </c>
      <c r="K32" s="275"/>
      <c r="L32" s="279" t="str">
        <f>'GF Summary'!$L$7</f>
        <v>FY 22-23</v>
      </c>
      <c r="M32" s="280"/>
      <c r="N32" s="280" t="s">
        <v>81</v>
      </c>
      <c r="O32" s="280"/>
      <c r="P32" s="281" t="str">
        <f>'GF Summary'!$P$7</f>
        <v>FY 23-24</v>
      </c>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729</v>
      </c>
      <c r="C33" t="s">
        <v>198</v>
      </c>
      <c r="F33" s="351"/>
      <c r="G33" s="352"/>
      <c r="H33" s="352"/>
      <c r="I33" s="352"/>
      <c r="J33" s="353"/>
      <c r="K33" s="275"/>
      <c r="L33" s="351"/>
      <c r="M33" s="352"/>
      <c r="N33" s="352">
        <f>P33-L33</f>
        <v>0</v>
      </c>
      <c r="O33" s="352"/>
      <c r="P33" s="353"/>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730</v>
      </c>
      <c r="C34" t="s">
        <v>221</v>
      </c>
      <c r="F34" s="354"/>
      <c r="G34" s="355"/>
      <c r="H34" s="355"/>
      <c r="I34" s="355"/>
      <c r="J34" s="356"/>
      <c r="K34" s="275"/>
      <c r="L34" s="354"/>
      <c r="M34" s="355"/>
      <c r="N34" s="355">
        <f>P34-L34</f>
        <v>0</v>
      </c>
      <c r="O34" s="355"/>
      <c r="P34" s="356"/>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731</v>
      </c>
      <c r="C35" t="s">
        <v>222</v>
      </c>
      <c r="F35" s="354"/>
      <c r="G35" s="355"/>
      <c r="H35" s="355"/>
      <c r="I35" s="355"/>
      <c r="J35" s="356"/>
      <c r="K35" s="275"/>
      <c r="L35" s="354"/>
      <c r="M35" s="355"/>
      <c r="N35" s="355">
        <f t="shared" ref="N35:N38" si="3">P35-L35</f>
        <v>0</v>
      </c>
      <c r="O35" s="355"/>
      <c r="P35" s="356"/>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732</v>
      </c>
      <c r="C36" t="s">
        <v>223</v>
      </c>
      <c r="F36" s="354"/>
      <c r="G36" s="355"/>
      <c r="H36" s="355"/>
      <c r="I36" s="355"/>
      <c r="J36" s="356"/>
      <c r="K36" s="275"/>
      <c r="L36" s="354"/>
      <c r="M36" s="355"/>
      <c r="N36" s="355">
        <f t="shared" si="3"/>
        <v>0</v>
      </c>
      <c r="O36" s="355"/>
      <c r="P36" s="356"/>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733</v>
      </c>
      <c r="C37" t="s">
        <v>245</v>
      </c>
      <c r="F37" s="354"/>
      <c r="G37" s="355"/>
      <c r="H37" s="355"/>
      <c r="I37" s="355"/>
      <c r="J37" s="356"/>
      <c r="K37" s="275"/>
      <c r="L37" s="354"/>
      <c r="M37" s="355"/>
      <c r="N37" s="355">
        <f t="shared" si="3"/>
        <v>0</v>
      </c>
      <c r="O37" s="355"/>
      <c r="P37" s="356"/>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B38" s="246" t="s">
        <v>734</v>
      </c>
      <c r="C38" t="s">
        <v>224</v>
      </c>
      <c r="F38" s="357"/>
      <c r="G38" s="355"/>
      <c r="H38" s="358"/>
      <c r="I38" s="355"/>
      <c r="J38" s="359"/>
      <c r="K38" s="275"/>
      <c r="L38" s="357"/>
      <c r="M38" s="355"/>
      <c r="N38" s="358">
        <f t="shared" si="3"/>
        <v>0</v>
      </c>
      <c r="O38" s="355"/>
      <c r="P38" s="359"/>
      <c r="S38" s="461"/>
      <c r="AJ38" s="262"/>
      <c r="AK38" s="260"/>
      <c r="AL38" s="260"/>
      <c r="AM38" s="256"/>
      <c r="AN38" s="264"/>
      <c r="AO38" s="256"/>
      <c r="AP38" s="264">
        <f t="shared" si="1"/>
        <v>0</v>
      </c>
      <c r="AQ38" s="264">
        <f t="shared" si="2"/>
        <v>0</v>
      </c>
      <c r="AR38" s="169"/>
      <c r="AS38" s="169"/>
      <c r="AT38" s="169"/>
      <c r="AU38" s="169"/>
      <c r="AV38" s="169"/>
      <c r="AW38" s="169"/>
      <c r="AX38" s="169"/>
    </row>
    <row r="39" spans="2:50" x14ac:dyDescent="0.25">
      <c r="D39" t="s">
        <v>225</v>
      </c>
      <c r="F39" s="354">
        <f>SUM(F33:F38)</f>
        <v>0</v>
      </c>
      <c r="G39" s="355"/>
      <c r="H39" s="355">
        <f>SUM(H33:H38)</f>
        <v>0</v>
      </c>
      <c r="I39" s="355"/>
      <c r="J39" s="360">
        <f>SUM(J33:J38)</f>
        <v>0</v>
      </c>
      <c r="K39" s="275"/>
      <c r="L39" s="354">
        <f>SUM(L33:L38)</f>
        <v>0</v>
      </c>
      <c r="M39" s="355"/>
      <c r="N39" s="355">
        <f>SUM(N33:N38)</f>
        <v>0</v>
      </c>
      <c r="O39" s="355"/>
      <c r="P39" s="360">
        <f>SUM(P33:P38)</f>
        <v>0</v>
      </c>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thickBot="1" x14ac:dyDescent="0.3">
      <c r="F40" s="362"/>
      <c r="G40" s="363"/>
      <c r="H40" s="363"/>
      <c r="I40" s="363"/>
      <c r="J40" s="364"/>
      <c r="K40" s="275"/>
      <c r="L40" s="362"/>
      <c r="M40" s="363"/>
      <c r="N40" s="363"/>
      <c r="O40" s="363"/>
      <c r="P40" s="364"/>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x14ac:dyDescent="0.25">
      <c r="S41" s="461"/>
      <c r="AJ41" s="262"/>
      <c r="AK41" s="260"/>
      <c r="AL41" s="260"/>
      <c r="AM41" s="256"/>
      <c r="AS41" s="169"/>
      <c r="AT41" s="169"/>
      <c r="AU41" s="169"/>
      <c r="AV41" s="169"/>
      <c r="AW41" s="169"/>
      <c r="AX41" s="169"/>
    </row>
    <row r="42" spans="2:50" ht="14.45" customHeight="1"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S47" s="461"/>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row r="393" spans="36:50" x14ac:dyDescent="0.25">
      <c r="AJ393" s="262"/>
      <c r="AK393" s="260"/>
      <c r="AL393" s="260"/>
      <c r="AM393" s="256"/>
      <c r="AS393" s="169"/>
      <c r="AT393" s="169"/>
      <c r="AU393" s="169"/>
      <c r="AV393" s="169"/>
      <c r="AW393" s="169"/>
      <c r="AX393" s="169"/>
    </row>
  </sheetData>
  <mergeCells count="5">
    <mergeCell ref="AR12:AX12"/>
    <mergeCell ref="AR13:AX13"/>
    <mergeCell ref="S1:S47"/>
    <mergeCell ref="U12:AA12"/>
    <mergeCell ref="U13:AA13"/>
  </mergeCells>
  <pageMargins left="0.27" right="0.25" top="0.43" bottom="0.4" header="0.3" footer="0.17"/>
  <pageSetup scale="88" orientation="portrait" r:id="rId1"/>
  <headerFooter>
    <oddFooter>&amp;L&amp;D &amp;F&amp;C16&amp;R&amp;A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B5C19-9F1C-448F-BCE0-012DB995720A}">
  <sheetPr codeName="Sheet25">
    <pageSetUpPr fitToPage="1"/>
  </sheetPr>
  <dimension ref="A1:AX392"/>
  <sheetViews>
    <sheetView topLeftCell="A13" zoomScale="90" zoomScaleNormal="90" workbookViewId="0"/>
  </sheetViews>
  <sheetFormatPr defaultRowHeight="15" x14ac:dyDescent="0.25"/>
  <cols>
    <col min="1" max="1" width="1.85546875" customWidth="1"/>
    <col min="2" max="2" width="6.28515625" customWidth="1"/>
    <col min="3" max="3" width="7.85546875" customWidth="1"/>
    <col min="4" max="4" width="21.5703125" customWidth="1"/>
    <col min="5" max="5" width="1.7109375" customWidth="1"/>
    <col min="6" max="6" width="11.140625" customWidth="1"/>
    <col min="7" max="7" width="1.28515625" customWidth="1"/>
    <col min="8" max="8" width="11.5703125" bestFit="1" customWidth="1"/>
    <col min="9" max="9" width="1" customWidth="1"/>
    <col min="10" max="10" width="12.28515625" customWidth="1"/>
    <col min="11" max="11" width="3.140625" customWidth="1"/>
    <col min="12" max="12" width="10.85546875" customWidth="1"/>
    <col min="13" max="13" width="1.42578125" customWidth="1"/>
    <col min="14" max="14" width="12" customWidth="1"/>
    <col min="15" max="15" width="2" customWidth="1"/>
    <col min="16" max="16" width="11.85546875" customWidth="1"/>
    <col min="17" max="17" width="1.5703125" customWidth="1"/>
    <col min="19" max="19" width="8.85546875" style="258"/>
    <col min="20" max="20" width="11.140625" customWidth="1"/>
    <col min="28" max="28" width="31.85546875" customWidth="1"/>
    <col min="29" max="29" width="15.85546875" customWidth="1"/>
    <col min="30" max="30" width="16.7109375" customWidth="1"/>
    <col min="31" max="31" width="14.42578125" customWidth="1"/>
    <col min="33" max="33" width="8.85546875" style="169"/>
    <col min="34" max="34" width="13.28515625" style="169" customWidth="1"/>
    <col min="35" max="35" width="8.85546875" style="169"/>
    <col min="36" max="38" width="8.85546875" style="5"/>
    <col min="39" max="39" width="12.28515625" style="5" customWidth="1"/>
    <col min="40" max="40" width="15.28515625" customWidth="1"/>
    <col min="41" max="41" width="13.28515625" customWidth="1"/>
    <col min="42" max="42" width="19.7109375" customWidth="1"/>
    <col min="43" max="43" width="22" customWidth="1"/>
    <col min="44" max="50" width="8.85546875" style="5"/>
  </cols>
  <sheetData>
    <row r="1" spans="1:50" ht="14.45" customHeight="1" x14ac:dyDescent="0.25">
      <c r="A1" s="3" t="str">
        <f>TOC!$A$1</f>
        <v>Hinsdale County School District RE-1</v>
      </c>
      <c r="B1" s="2"/>
      <c r="C1" s="1"/>
      <c r="D1" s="1"/>
      <c r="E1" s="1"/>
      <c r="F1" s="1"/>
      <c r="G1" s="1"/>
      <c r="H1" s="1"/>
      <c r="I1" s="1"/>
      <c r="J1" s="1"/>
      <c r="K1" s="1"/>
      <c r="L1" s="1"/>
      <c r="M1" s="1"/>
      <c r="N1" s="1"/>
      <c r="O1" s="1"/>
      <c r="P1" s="1"/>
      <c r="Q1" s="1"/>
      <c r="S1" s="461" t="s">
        <v>822</v>
      </c>
    </row>
    <row r="2" spans="1:50" x14ac:dyDescent="0.25">
      <c r="A2" s="4" t="str">
        <f>'GF Exp Summary'!A2</f>
        <v>Adopted  Budget</v>
      </c>
      <c r="B2" s="2"/>
      <c r="C2" s="1"/>
      <c r="D2" s="1"/>
      <c r="E2" s="1"/>
      <c r="F2" s="1"/>
      <c r="G2" s="1"/>
      <c r="H2" s="1"/>
      <c r="I2" s="1"/>
      <c r="J2" s="1"/>
      <c r="K2" s="1"/>
      <c r="L2" s="1"/>
      <c r="M2" s="1"/>
      <c r="N2" s="1"/>
      <c r="O2" s="1"/>
      <c r="P2" s="1"/>
      <c r="Q2" s="1"/>
      <c r="S2" s="461"/>
    </row>
    <row r="3" spans="1:50" x14ac:dyDescent="0.25">
      <c r="A3" s="4" t="s">
        <v>216</v>
      </c>
      <c r="B3" s="2"/>
      <c r="C3" s="1"/>
      <c r="D3" s="1"/>
      <c r="E3" s="1"/>
      <c r="F3" s="1"/>
      <c r="G3" s="1"/>
      <c r="H3" s="1"/>
      <c r="I3" s="1"/>
      <c r="J3" s="1"/>
      <c r="K3" s="1"/>
      <c r="L3" s="1"/>
      <c r="M3" s="1"/>
      <c r="N3" s="1"/>
      <c r="O3" s="1"/>
      <c r="P3" s="1"/>
      <c r="Q3" s="1"/>
      <c r="S3" s="461"/>
    </row>
    <row r="4" spans="1:50" x14ac:dyDescent="0.25">
      <c r="A4" s="4" t="str">
        <f>'GF Exp Summary'!A4</f>
        <v>FY 2023/24</v>
      </c>
      <c r="B4" s="2"/>
      <c r="C4" s="1"/>
      <c r="D4" s="1"/>
      <c r="E4" s="1"/>
      <c r="F4" s="1"/>
      <c r="G4" s="1"/>
      <c r="H4" s="1"/>
      <c r="I4" s="1"/>
      <c r="J4" s="1"/>
      <c r="K4" s="1"/>
      <c r="L4" s="1"/>
      <c r="M4" s="1"/>
      <c r="N4" s="1"/>
      <c r="O4" s="1"/>
      <c r="P4" s="1"/>
      <c r="Q4" s="1"/>
      <c r="S4" s="461"/>
    </row>
    <row r="5" spans="1:50" ht="4.5" customHeight="1" x14ac:dyDescent="0.25">
      <c r="B5" s="7"/>
      <c r="S5" s="461"/>
    </row>
    <row r="6" spans="1:50" x14ac:dyDescent="0.25">
      <c r="B6" s="7" t="s">
        <v>217</v>
      </c>
      <c r="D6" s="5">
        <v>4000</v>
      </c>
      <c r="F6" t="s">
        <v>151</v>
      </c>
      <c r="S6" s="461"/>
    </row>
    <row r="7" spans="1:50" x14ac:dyDescent="0.25">
      <c r="B7" s="7" t="s">
        <v>218</v>
      </c>
      <c r="S7" s="461"/>
    </row>
    <row r="8" spans="1:50" x14ac:dyDescent="0.25">
      <c r="B8" s="7"/>
      <c r="S8" s="461"/>
    </row>
    <row r="9" spans="1:50" ht="15.75" thickBot="1" x14ac:dyDescent="0.3">
      <c r="B9" s="7" t="s">
        <v>219</v>
      </c>
      <c r="S9" s="461"/>
    </row>
    <row r="10" spans="1:50" ht="45.75" thickBot="1" x14ac:dyDescent="0.3">
      <c r="B10" s="7"/>
      <c r="C10" s="91" t="s">
        <v>250</v>
      </c>
      <c r="D10" s="92"/>
      <c r="E10" s="92"/>
      <c r="F10" s="92"/>
      <c r="G10" s="92"/>
      <c r="H10" s="92"/>
      <c r="I10" s="92"/>
      <c r="J10" s="92"/>
      <c r="K10" s="92"/>
      <c r="L10" s="92"/>
      <c r="M10" s="92"/>
      <c r="N10" s="92"/>
      <c r="O10" s="92"/>
      <c r="P10" s="93"/>
      <c r="S10" s="461"/>
    </row>
    <row r="11" spans="1:50" ht="16.5" thickBot="1" x14ac:dyDescent="0.3">
      <c r="B11" s="7"/>
      <c r="S11" s="461"/>
      <c r="U11" s="459" t="s">
        <v>673</v>
      </c>
      <c r="V11" s="459"/>
      <c r="W11" s="459"/>
      <c r="X11" s="459"/>
      <c r="Y11" s="459"/>
      <c r="Z11" s="459"/>
      <c r="AA11" s="459"/>
      <c r="AC11" s="222" t="s">
        <v>211</v>
      </c>
      <c r="AD11" s="222" t="s">
        <v>211</v>
      </c>
      <c r="AE11" s="222" t="s">
        <v>676</v>
      </c>
      <c r="AR11" s="459" t="s">
        <v>673</v>
      </c>
      <c r="AS11" s="459"/>
      <c r="AT11" s="459"/>
      <c r="AU11" s="459"/>
      <c r="AV11" s="459"/>
      <c r="AW11" s="459"/>
      <c r="AX11" s="459"/>
    </row>
    <row r="12" spans="1:50" ht="16.5" thickBot="1" x14ac:dyDescent="0.3">
      <c r="B12" s="7"/>
      <c r="S12" s="461"/>
      <c r="U12" s="460" t="s">
        <v>823</v>
      </c>
      <c r="V12" s="460"/>
      <c r="W12" s="460"/>
      <c r="X12" s="460"/>
      <c r="Y12" s="460"/>
      <c r="Z12" s="460"/>
      <c r="AA12" s="460"/>
      <c r="AC12" s="222"/>
      <c r="AD12" s="222" t="s">
        <v>810</v>
      </c>
      <c r="AE12" s="222"/>
      <c r="AG12" s="274"/>
      <c r="AH12" s="274"/>
      <c r="AJ12" s="262"/>
      <c r="AK12" s="260"/>
      <c r="AL12" s="260"/>
      <c r="AM12" s="271" t="s">
        <v>827</v>
      </c>
      <c r="AN12" s="273">
        <f>+BudgetAssump!$K$23+BudgetAssump!K24</f>
        <v>0.22850000000000001</v>
      </c>
      <c r="AO12" s="256"/>
      <c r="AP12" s="264" t="s">
        <v>825</v>
      </c>
      <c r="AQ12" s="264"/>
      <c r="AR12" s="460" t="s">
        <v>823</v>
      </c>
      <c r="AS12" s="460"/>
      <c r="AT12" s="460"/>
      <c r="AU12" s="460"/>
      <c r="AV12" s="460"/>
      <c r="AW12" s="460"/>
      <c r="AX12" s="460"/>
    </row>
    <row r="13" spans="1:50" ht="15.75" thickBot="1" x14ac:dyDescent="0.3">
      <c r="B13" s="7"/>
      <c r="F13" s="28" t="str">
        <f>'GF Summary'!$F$6</f>
        <v>Actuals</v>
      </c>
      <c r="G13" s="29"/>
      <c r="H13" s="29" t="str">
        <f>'GF Summary'!$H$6</f>
        <v>Actuals</v>
      </c>
      <c r="I13" s="29"/>
      <c r="J13" s="30" t="str">
        <f>'GF Summary'!$J$6</f>
        <v>Actuals</v>
      </c>
      <c r="K13" s="5"/>
      <c r="L13" s="28" t="str">
        <f>'GF Summary'!$L$6</f>
        <v>Revised</v>
      </c>
      <c r="M13" s="29"/>
      <c r="N13" s="29"/>
      <c r="O13" s="29"/>
      <c r="P13" s="30" t="str">
        <f>'GF Summary'!$P$6</f>
        <v>Proposed</v>
      </c>
      <c r="Q13" s="5"/>
      <c r="S13" s="461"/>
      <c r="T13" t="s">
        <v>821</v>
      </c>
      <c r="U13" s="5" t="s">
        <v>819</v>
      </c>
      <c r="V13" s="5" t="s">
        <v>819</v>
      </c>
      <c r="W13" s="5" t="s">
        <v>819</v>
      </c>
      <c r="X13" s="5" t="s">
        <v>819</v>
      </c>
      <c r="Y13" s="5" t="s">
        <v>819</v>
      </c>
      <c r="Z13" s="5" t="s">
        <v>819</v>
      </c>
      <c r="AA13" s="5" t="s">
        <v>819</v>
      </c>
      <c r="AC13" s="5" t="s">
        <v>820</v>
      </c>
      <c r="AD13" s="5" t="s">
        <v>820</v>
      </c>
      <c r="AE13" s="5" t="s">
        <v>820</v>
      </c>
      <c r="AG13" s="169" t="s">
        <v>819</v>
      </c>
      <c r="AH13" s="169" t="s">
        <v>819</v>
      </c>
      <c r="AI13" s="169" t="s">
        <v>819</v>
      </c>
      <c r="AJ13" s="262" t="s">
        <v>820</v>
      </c>
      <c r="AK13" s="262" t="s">
        <v>820</v>
      </c>
      <c r="AL13" s="262" t="s">
        <v>820</v>
      </c>
      <c r="AM13" s="256" t="s">
        <v>820</v>
      </c>
      <c r="AN13" s="264" t="s">
        <v>820</v>
      </c>
      <c r="AO13" s="256" t="s">
        <v>820</v>
      </c>
      <c r="AP13" s="264" t="s">
        <v>820</v>
      </c>
      <c r="AQ13" s="264"/>
      <c r="AR13" s="256" t="s">
        <v>819</v>
      </c>
      <c r="AS13" s="256" t="s">
        <v>819</v>
      </c>
      <c r="AT13" s="256" t="s">
        <v>819</v>
      </c>
      <c r="AU13" s="256" t="s">
        <v>819</v>
      </c>
      <c r="AV13" s="256" t="s">
        <v>819</v>
      </c>
      <c r="AW13" s="256" t="s">
        <v>819</v>
      </c>
      <c r="AX13" s="169" t="s">
        <v>819</v>
      </c>
    </row>
    <row r="14" spans="1:50" ht="15.75" thickBot="1" x14ac:dyDescent="0.3">
      <c r="B14" s="7"/>
      <c r="F14" s="31" t="str">
        <f>'GF Summary'!$F$7</f>
        <v>FY 19-20</v>
      </c>
      <c r="G14" s="32"/>
      <c r="H14" s="33" t="str">
        <f>'GF Summary'!$H$7</f>
        <v>FY 20-21</v>
      </c>
      <c r="I14" s="33"/>
      <c r="J14" s="34" t="str">
        <f>'GF Summary'!$J$7</f>
        <v>FY 21-22</v>
      </c>
      <c r="K14" s="5"/>
      <c r="L14" s="31" t="str">
        <f>'GF Summary'!$L$7</f>
        <v>FY 22-23</v>
      </c>
      <c r="M14" s="33"/>
      <c r="N14" s="33" t="s">
        <v>81</v>
      </c>
      <c r="O14" s="33"/>
      <c r="P14" s="34" t="str">
        <f>'GF Summary'!$P$7</f>
        <v>FY 23-24</v>
      </c>
      <c r="Q14" s="5"/>
      <c r="S14" s="461"/>
      <c r="U14" s="218" t="s">
        <v>420</v>
      </c>
      <c r="V14" s="221" t="s">
        <v>415</v>
      </c>
      <c r="W14" s="219" t="s">
        <v>421</v>
      </c>
      <c r="X14" s="221" t="s">
        <v>674</v>
      </c>
      <c r="Y14" s="219" t="s">
        <v>675</v>
      </c>
      <c r="Z14" s="221" t="s">
        <v>424</v>
      </c>
      <c r="AA14" s="220" t="s">
        <v>425</v>
      </c>
      <c r="AB14" s="220" t="s">
        <v>809</v>
      </c>
      <c r="AC14" s="221" t="s">
        <v>430</v>
      </c>
      <c r="AD14" s="220" t="s">
        <v>811</v>
      </c>
      <c r="AE14" s="221" t="s">
        <v>430</v>
      </c>
      <c r="AG14" s="272" t="s">
        <v>414</v>
      </c>
      <c r="AH14" s="272" t="s">
        <v>426</v>
      </c>
      <c r="AI14" s="272" t="s">
        <v>824</v>
      </c>
      <c r="AJ14" s="263" t="s">
        <v>416</v>
      </c>
      <c r="AK14" s="261" t="s">
        <v>417</v>
      </c>
      <c r="AL14" s="261" t="s">
        <v>418</v>
      </c>
      <c r="AM14" s="259" t="s">
        <v>419</v>
      </c>
      <c r="AN14" s="265" t="s">
        <v>439</v>
      </c>
      <c r="AO14" s="259" t="s">
        <v>440</v>
      </c>
      <c r="AP14" s="265" t="s">
        <v>441</v>
      </c>
      <c r="AQ14" s="265" t="s">
        <v>826</v>
      </c>
      <c r="AR14" s="168" t="s">
        <v>420</v>
      </c>
      <c r="AS14" s="168" t="s">
        <v>415</v>
      </c>
      <c r="AT14" s="168" t="s">
        <v>421</v>
      </c>
      <c r="AU14" s="168" t="s">
        <v>422</v>
      </c>
      <c r="AV14" s="168" t="s">
        <v>423</v>
      </c>
      <c r="AW14" s="168" t="s">
        <v>424</v>
      </c>
      <c r="AX14" s="272" t="s">
        <v>425</v>
      </c>
    </row>
    <row r="15" spans="1:50" x14ac:dyDescent="0.25">
      <c r="B15" s="7" t="s">
        <v>242</v>
      </c>
      <c r="F15" s="316"/>
      <c r="G15" s="27"/>
      <c r="H15" s="27"/>
      <c r="I15" s="27"/>
      <c r="J15" s="317"/>
      <c r="K15" s="27"/>
      <c r="L15" s="316"/>
      <c r="M15" s="27"/>
      <c r="N15" s="27"/>
      <c r="O15" s="27"/>
      <c r="P15" s="317"/>
      <c r="S15" s="461"/>
      <c r="U15" s="169"/>
      <c r="V15" s="169"/>
      <c r="W15" s="169"/>
      <c r="X15" s="169"/>
      <c r="Y15" s="169"/>
      <c r="Z15" s="169"/>
      <c r="AA15" s="169"/>
      <c r="AB15" s="169"/>
      <c r="AC15" s="256"/>
      <c r="AD15" s="256"/>
      <c r="AE15" s="257"/>
      <c r="AJ15" s="262"/>
      <c r="AK15" s="260"/>
      <c r="AL15" s="260"/>
      <c r="AM15" s="256"/>
      <c r="AN15" s="264">
        <f>+AM15*AN12</f>
        <v>0</v>
      </c>
      <c r="AO15" s="256"/>
      <c r="AP15" s="264">
        <f>AN15+AO15</f>
        <v>0</v>
      </c>
      <c r="AQ15" s="264">
        <f>+AP15+AM15</f>
        <v>0</v>
      </c>
      <c r="AR15" s="169"/>
      <c r="AS15" s="169"/>
      <c r="AT15" s="169"/>
      <c r="AU15" s="169"/>
      <c r="AV15" s="169"/>
      <c r="AW15" s="169"/>
      <c r="AX15" s="169"/>
    </row>
    <row r="16" spans="1:50" x14ac:dyDescent="0.25">
      <c r="B16" s="246" t="s">
        <v>728</v>
      </c>
      <c r="C16" t="s">
        <v>148</v>
      </c>
      <c r="F16" s="316"/>
      <c r="G16" s="27"/>
      <c r="H16" s="27"/>
      <c r="I16" s="27"/>
      <c r="J16" s="317"/>
      <c r="K16" s="27"/>
      <c r="L16" s="316"/>
      <c r="M16" s="27"/>
      <c r="N16" s="27">
        <f t="shared" ref="N16:N25" si="0">P16-L16</f>
        <v>0</v>
      </c>
      <c r="O16" s="27"/>
      <c r="P16" s="317"/>
      <c r="S16" s="461"/>
      <c r="U16" s="169"/>
      <c r="V16" s="169"/>
      <c r="W16" s="169"/>
      <c r="X16" s="169"/>
      <c r="Y16" s="169"/>
      <c r="Z16" s="169"/>
      <c r="AA16" s="169"/>
      <c r="AB16" s="169"/>
      <c r="AC16" s="169"/>
      <c r="AD16" s="169"/>
      <c r="AE16" s="102"/>
      <c r="AJ16" s="262"/>
      <c r="AK16" s="260"/>
      <c r="AL16" s="260"/>
      <c r="AM16" s="256"/>
      <c r="AN16" s="264"/>
      <c r="AO16" s="256"/>
      <c r="AP16" s="264">
        <f t="shared" ref="AP16:AP39" si="1">AN16+AO16</f>
        <v>0</v>
      </c>
      <c r="AQ16" s="264">
        <f t="shared" ref="AQ16:AQ39" si="2">+AP16+AM16</f>
        <v>0</v>
      </c>
      <c r="AR16" s="169"/>
      <c r="AS16" s="169"/>
      <c r="AT16" s="169"/>
      <c r="AU16" s="169"/>
      <c r="AV16" s="169"/>
      <c r="AW16" s="169"/>
      <c r="AX16" s="169"/>
    </row>
    <row r="17" spans="2:50" x14ac:dyDescent="0.25">
      <c r="B17" s="246" t="s">
        <v>719</v>
      </c>
      <c r="C17" t="s">
        <v>226</v>
      </c>
      <c r="F17" s="316"/>
      <c r="G17" s="27"/>
      <c r="H17" s="27"/>
      <c r="I17" s="27"/>
      <c r="J17" s="317"/>
      <c r="K17" s="27"/>
      <c r="L17" s="316"/>
      <c r="M17" s="27"/>
      <c r="N17" s="27">
        <f t="shared" si="0"/>
        <v>0</v>
      </c>
      <c r="O17" s="27"/>
      <c r="P17" s="317"/>
      <c r="S17" s="461"/>
      <c r="U17" s="169"/>
      <c r="V17" s="169"/>
      <c r="W17" s="169"/>
      <c r="X17" s="169"/>
      <c r="Y17" s="169"/>
      <c r="Z17" s="169"/>
      <c r="AA17" s="169"/>
      <c r="AB17" s="169"/>
      <c r="AC17" s="169"/>
      <c r="AD17" s="169"/>
      <c r="AE17" s="102"/>
      <c r="AJ17" s="262"/>
      <c r="AK17" s="260"/>
      <c r="AL17" s="260"/>
      <c r="AM17" s="256"/>
      <c r="AN17" s="264"/>
      <c r="AO17" s="256"/>
      <c r="AP17" s="264">
        <f t="shared" si="1"/>
        <v>0</v>
      </c>
      <c r="AQ17" s="264">
        <f t="shared" si="2"/>
        <v>0</v>
      </c>
      <c r="AR17" s="169"/>
      <c r="AS17" s="169"/>
      <c r="AT17" s="169"/>
      <c r="AU17" s="169"/>
      <c r="AV17" s="169"/>
      <c r="AW17" s="169"/>
      <c r="AX17" s="169"/>
    </row>
    <row r="18" spans="2:50" x14ac:dyDescent="0.25">
      <c r="B18" s="246" t="s">
        <v>720</v>
      </c>
      <c r="C18" t="s">
        <v>149</v>
      </c>
      <c r="F18" s="316"/>
      <c r="G18" s="27"/>
      <c r="H18" s="27"/>
      <c r="I18" s="27"/>
      <c r="J18" s="317"/>
      <c r="K18" s="27"/>
      <c r="L18" s="316"/>
      <c r="M18" s="27"/>
      <c r="N18" s="27">
        <f t="shared" si="0"/>
        <v>0</v>
      </c>
      <c r="O18" s="27"/>
      <c r="P18" s="317"/>
      <c r="S18" s="461"/>
      <c r="U18" s="169"/>
      <c r="V18" s="169"/>
      <c r="W18" s="169"/>
      <c r="X18" s="169"/>
      <c r="Y18" s="169"/>
      <c r="Z18" s="169"/>
      <c r="AA18" s="169"/>
      <c r="AB18" s="169"/>
      <c r="AC18" s="169"/>
      <c r="AD18" s="169"/>
      <c r="AE18" s="102"/>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246" t="s">
        <v>721</v>
      </c>
      <c r="C19" t="s">
        <v>150</v>
      </c>
      <c r="F19" s="316"/>
      <c r="G19" s="27"/>
      <c r="H19" s="27"/>
      <c r="I19" s="27"/>
      <c r="J19" s="317"/>
      <c r="K19" s="27"/>
      <c r="L19" s="316"/>
      <c r="M19" s="27"/>
      <c r="N19" s="27">
        <f t="shared" si="0"/>
        <v>0</v>
      </c>
      <c r="O19" s="27"/>
      <c r="P19" s="317"/>
      <c r="S19" s="461"/>
      <c r="U19" s="169"/>
      <c r="V19" s="169"/>
      <c r="W19" s="169"/>
      <c r="X19" s="169"/>
      <c r="Y19" s="169"/>
      <c r="Z19" s="169"/>
      <c r="AA19" s="169"/>
      <c r="AB19" s="169"/>
      <c r="AC19" s="169"/>
      <c r="AD19" s="169"/>
      <c r="AE19" s="102"/>
      <c r="AJ19" s="262"/>
      <c r="AK19" s="260"/>
      <c r="AL19" s="260"/>
      <c r="AM19" s="256"/>
      <c r="AN19" s="264"/>
      <c r="AO19" s="256"/>
      <c r="AP19" s="264">
        <f t="shared" si="1"/>
        <v>0</v>
      </c>
      <c r="AQ19" s="264">
        <f t="shared" si="2"/>
        <v>0</v>
      </c>
      <c r="AR19" s="169"/>
      <c r="AS19" s="169"/>
      <c r="AT19" s="169"/>
      <c r="AU19" s="169"/>
      <c r="AV19" s="169"/>
      <c r="AW19" s="169"/>
      <c r="AX19" s="169"/>
    </row>
    <row r="20" spans="2:50" x14ac:dyDescent="0.25">
      <c r="B20" s="246" t="s">
        <v>722</v>
      </c>
      <c r="C20" t="s">
        <v>151</v>
      </c>
      <c r="F20" s="316"/>
      <c r="G20" s="27"/>
      <c r="H20" s="27"/>
      <c r="I20" s="27"/>
      <c r="J20" s="317"/>
      <c r="K20" s="27"/>
      <c r="L20" s="316"/>
      <c r="M20" s="27"/>
      <c r="N20" s="27">
        <f t="shared" si="0"/>
        <v>0</v>
      </c>
      <c r="O20" s="27"/>
      <c r="P20" s="317"/>
      <c r="S20" s="461"/>
      <c r="U20" s="169"/>
      <c r="V20" s="169"/>
      <c r="W20" s="169"/>
      <c r="X20" s="169"/>
      <c r="Y20" s="169"/>
      <c r="Z20" s="169"/>
      <c r="AA20" s="169"/>
      <c r="AB20" s="169"/>
      <c r="AC20" s="169"/>
      <c r="AD20" s="169"/>
      <c r="AE20" s="102"/>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246" t="s">
        <v>723</v>
      </c>
      <c r="C21" t="s">
        <v>102</v>
      </c>
      <c r="F21" s="316"/>
      <c r="G21" s="27"/>
      <c r="H21" s="27"/>
      <c r="I21" s="27"/>
      <c r="J21" s="317"/>
      <c r="K21" s="27"/>
      <c r="L21" s="316"/>
      <c r="M21" s="27"/>
      <c r="N21" s="27">
        <f t="shared" si="0"/>
        <v>0</v>
      </c>
      <c r="O21" s="27"/>
      <c r="P21" s="317"/>
      <c r="S21" s="461"/>
      <c r="U21" s="169"/>
      <c r="V21" s="169"/>
      <c r="W21" s="169"/>
      <c r="X21" s="169"/>
      <c r="Y21" s="169"/>
      <c r="Z21" s="169"/>
      <c r="AA21" s="169"/>
      <c r="AB21" s="169"/>
      <c r="AC21" s="169"/>
      <c r="AD21" s="169"/>
      <c r="AE21" s="102"/>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724</v>
      </c>
      <c r="C22" t="s">
        <v>152</v>
      </c>
      <c r="F22" s="316"/>
      <c r="G22" s="27"/>
      <c r="H22" s="27"/>
      <c r="I22" s="27"/>
      <c r="J22" s="317"/>
      <c r="K22" s="27"/>
      <c r="L22" s="316"/>
      <c r="M22" s="27"/>
      <c r="N22" s="27">
        <f t="shared" si="0"/>
        <v>0</v>
      </c>
      <c r="O22" s="27"/>
      <c r="P22" s="317"/>
      <c r="S22" s="461"/>
      <c r="U22" s="169"/>
      <c r="V22" s="169"/>
      <c r="W22" s="169"/>
      <c r="X22" s="169"/>
      <c r="Y22" s="169"/>
      <c r="Z22" s="169"/>
      <c r="AA22" s="169"/>
      <c r="AB22" s="169"/>
      <c r="AC22" s="169"/>
      <c r="AD22" s="169"/>
      <c r="AE22" s="102"/>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725</v>
      </c>
      <c r="C23" t="s">
        <v>153</v>
      </c>
      <c r="F23" s="316"/>
      <c r="G23" s="27"/>
      <c r="H23" s="27"/>
      <c r="I23" s="27"/>
      <c r="J23" s="317"/>
      <c r="K23" s="27"/>
      <c r="L23" s="316"/>
      <c r="M23" s="27"/>
      <c r="N23" s="27">
        <f t="shared" si="0"/>
        <v>0</v>
      </c>
      <c r="O23" s="27"/>
      <c r="P23" s="317"/>
      <c r="S23" s="461"/>
      <c r="U23" s="169"/>
      <c r="V23" s="169"/>
      <c r="W23" s="169"/>
      <c r="X23" s="169"/>
      <c r="Y23" s="169"/>
      <c r="Z23" s="169"/>
      <c r="AA23" s="169"/>
      <c r="AB23" s="169"/>
      <c r="AC23" s="169"/>
      <c r="AD23" s="169"/>
      <c r="AE23" s="102"/>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726</v>
      </c>
      <c r="C24" t="s">
        <v>154</v>
      </c>
      <c r="F24" s="316"/>
      <c r="G24" s="27"/>
      <c r="H24" s="27"/>
      <c r="I24" s="27"/>
      <c r="J24" s="317"/>
      <c r="K24" s="27"/>
      <c r="L24" s="316"/>
      <c r="M24" s="27"/>
      <c r="N24" s="27">
        <f t="shared" si="0"/>
        <v>0</v>
      </c>
      <c r="O24" s="27"/>
      <c r="P24" s="317"/>
      <c r="S24" s="461"/>
      <c r="U24" s="169"/>
      <c r="V24" s="169"/>
      <c r="W24" s="169"/>
      <c r="X24" s="169"/>
      <c r="Y24" s="169"/>
      <c r="Z24" s="169"/>
      <c r="AA24" s="169"/>
      <c r="AB24" s="169"/>
      <c r="AC24" s="169"/>
      <c r="AD24" s="169"/>
      <c r="AE24" s="102"/>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727</v>
      </c>
      <c r="C25" t="s">
        <v>155</v>
      </c>
      <c r="F25" s="325"/>
      <c r="G25" s="27"/>
      <c r="H25" s="326"/>
      <c r="I25" s="27"/>
      <c r="J25" s="327"/>
      <c r="K25" s="27"/>
      <c r="L25" s="325"/>
      <c r="M25" s="27"/>
      <c r="N25" s="326">
        <f t="shared" si="0"/>
        <v>0</v>
      </c>
      <c r="O25" s="27"/>
      <c r="P25" s="327"/>
      <c r="S25" s="461"/>
      <c r="U25" s="169"/>
      <c r="V25" s="169"/>
      <c r="W25" s="169"/>
      <c r="X25" s="169"/>
      <c r="Y25" s="169"/>
      <c r="Z25" s="169"/>
      <c r="AA25" s="169"/>
      <c r="AB25" s="169"/>
      <c r="AC25" s="169"/>
      <c r="AD25" s="169"/>
      <c r="AE25" s="102"/>
      <c r="AJ25" s="262"/>
      <c r="AK25" s="260"/>
      <c r="AL25" s="260"/>
      <c r="AM25" s="256"/>
      <c r="AN25" s="264"/>
      <c r="AO25" s="256"/>
      <c r="AP25" s="264">
        <f t="shared" si="1"/>
        <v>0</v>
      </c>
      <c r="AQ25" s="264">
        <f t="shared" si="2"/>
        <v>0</v>
      </c>
      <c r="AR25" s="169"/>
      <c r="AS25" s="169"/>
      <c r="AT25" s="169"/>
      <c r="AU25" s="169"/>
      <c r="AV25" s="169"/>
      <c r="AW25" s="169"/>
      <c r="AX25" s="169"/>
    </row>
    <row r="26" spans="2:50" ht="15.75" thickBot="1" x14ac:dyDescent="0.3">
      <c r="B26" s="7" t="s">
        <v>181</v>
      </c>
      <c r="F26" s="332">
        <f>SUM(F15:F25)</f>
        <v>0</v>
      </c>
      <c r="G26" s="333"/>
      <c r="H26" s="333">
        <f>SUM(H15:H25)</f>
        <v>0</v>
      </c>
      <c r="I26" s="333"/>
      <c r="J26" s="335">
        <f>SUM(J16:J25)</f>
        <v>0</v>
      </c>
      <c r="K26" s="27"/>
      <c r="L26" s="332">
        <f>SUM(L15:L25)</f>
        <v>0</v>
      </c>
      <c r="M26" s="333"/>
      <c r="N26" s="333">
        <f>SUM(N15:N25)</f>
        <v>0</v>
      </c>
      <c r="O26" s="333"/>
      <c r="P26" s="335">
        <f>SUM(P15:P25)</f>
        <v>0</v>
      </c>
      <c r="S26" s="461"/>
      <c r="AJ26" s="262"/>
      <c r="AK26" s="260"/>
      <c r="AL26" s="260"/>
      <c r="AM26" s="256"/>
      <c r="AN26" s="264"/>
      <c r="AO26" s="256"/>
      <c r="AP26" s="264">
        <f t="shared" si="1"/>
        <v>0</v>
      </c>
      <c r="AQ26" s="264">
        <f t="shared" si="2"/>
        <v>0</v>
      </c>
      <c r="AR26" s="169"/>
      <c r="AS26" s="169"/>
      <c r="AT26" s="169"/>
      <c r="AU26" s="169"/>
      <c r="AV26" s="169"/>
      <c r="AW26" s="169"/>
      <c r="AX26" s="169"/>
    </row>
    <row r="27" spans="2:50" x14ac:dyDescent="0.25">
      <c r="F27" s="275"/>
      <c r="G27" s="275"/>
      <c r="H27" s="275"/>
      <c r="I27" s="275"/>
      <c r="J27" s="275"/>
      <c r="K27" s="275"/>
      <c r="L27" s="275"/>
      <c r="M27" s="275"/>
      <c r="N27" s="275"/>
      <c r="O27" s="275"/>
      <c r="P27" s="275"/>
      <c r="S27" s="461"/>
      <c r="AJ27" s="262"/>
      <c r="AK27" s="260"/>
      <c r="AL27" s="260"/>
      <c r="AM27" s="256"/>
      <c r="AN27" s="264"/>
      <c r="AO27" s="256"/>
      <c r="AP27" s="264">
        <f t="shared" si="1"/>
        <v>0</v>
      </c>
      <c r="AQ27" s="264">
        <f t="shared" si="2"/>
        <v>0</v>
      </c>
      <c r="AR27" s="169"/>
      <c r="AS27" s="169"/>
      <c r="AT27" s="169"/>
      <c r="AU27" s="169"/>
      <c r="AV27" s="169"/>
      <c r="AW27" s="169"/>
      <c r="AX27" s="169"/>
    </row>
    <row r="28" spans="2:50" x14ac:dyDescent="0.25">
      <c r="F28" s="275"/>
      <c r="G28" s="275"/>
      <c r="H28" s="275"/>
      <c r="I28" s="275"/>
      <c r="J28" s="275"/>
      <c r="K28" s="275"/>
      <c r="L28" s="275"/>
      <c r="M28" s="275"/>
      <c r="N28" s="275"/>
      <c r="O28" s="275"/>
      <c r="P28" s="275"/>
      <c r="S28" s="461"/>
      <c r="AJ28" s="262"/>
      <c r="AK28" s="260"/>
      <c r="AL28" s="260"/>
      <c r="AM28" s="256"/>
      <c r="AN28" s="264"/>
      <c r="AO28" s="256"/>
      <c r="AP28" s="264">
        <f t="shared" si="1"/>
        <v>0</v>
      </c>
      <c r="AQ28" s="264">
        <f t="shared" si="2"/>
        <v>0</v>
      </c>
      <c r="AR28" s="169"/>
      <c r="AS28" s="169"/>
      <c r="AT28" s="169"/>
      <c r="AU28" s="169"/>
      <c r="AV28" s="169"/>
      <c r="AW28" s="169"/>
      <c r="AX28" s="169"/>
    </row>
    <row r="29" spans="2:50" ht="15.75" thickBot="1" x14ac:dyDescent="0.3">
      <c r="F29" s="275"/>
      <c r="G29" s="275"/>
      <c r="H29" s="275"/>
      <c r="I29" s="275"/>
      <c r="J29" s="275"/>
      <c r="K29" s="275"/>
      <c r="L29" s="275"/>
      <c r="M29" s="275"/>
      <c r="N29" s="275"/>
      <c r="O29" s="275"/>
      <c r="P29" s="275"/>
      <c r="S29" s="461"/>
      <c r="AJ29" s="262"/>
      <c r="AK29" s="260"/>
      <c r="AL29" s="260"/>
      <c r="AM29" s="256"/>
      <c r="AN29" s="264"/>
      <c r="AO29" s="256"/>
      <c r="AP29" s="264">
        <f t="shared" si="1"/>
        <v>0</v>
      </c>
      <c r="AQ29" s="264">
        <f t="shared" si="2"/>
        <v>0</v>
      </c>
      <c r="AR29" s="169"/>
      <c r="AS29" s="169"/>
      <c r="AT29" s="169"/>
      <c r="AU29" s="169"/>
      <c r="AV29" s="169"/>
      <c r="AW29" s="169"/>
      <c r="AX29" s="169"/>
    </row>
    <row r="30" spans="2:50" x14ac:dyDescent="0.25">
      <c r="F30" s="276" t="str">
        <f>'GF Summary'!$F$6</f>
        <v>Actuals</v>
      </c>
      <c r="G30" s="277"/>
      <c r="H30" s="277" t="str">
        <f>'GF Summary'!$H$6</f>
        <v>Actuals</v>
      </c>
      <c r="I30" s="277"/>
      <c r="J30" s="278" t="str">
        <f>'GF Summary'!$J$6</f>
        <v>Actuals</v>
      </c>
      <c r="K30" s="275"/>
      <c r="L30" s="276" t="str">
        <f>'GF Summary'!$L$6</f>
        <v>Revised</v>
      </c>
      <c r="M30" s="277"/>
      <c r="N30" s="277"/>
      <c r="O30" s="277"/>
      <c r="P30" s="278" t="str">
        <f>'GF Summary'!$P$6</f>
        <v>Proposed</v>
      </c>
      <c r="S30" s="461"/>
      <c r="AJ30" s="262"/>
      <c r="AK30" s="260"/>
      <c r="AL30" s="260"/>
      <c r="AM30" s="256"/>
      <c r="AN30" s="264"/>
      <c r="AO30" s="256"/>
      <c r="AP30" s="264">
        <f t="shared" si="1"/>
        <v>0</v>
      </c>
      <c r="AQ30" s="264">
        <f t="shared" si="2"/>
        <v>0</v>
      </c>
      <c r="AR30" s="169"/>
      <c r="AS30" s="169"/>
      <c r="AT30" s="169"/>
      <c r="AU30" s="169"/>
      <c r="AV30" s="169"/>
      <c r="AW30" s="169"/>
      <c r="AX30" s="169"/>
    </row>
    <row r="31" spans="2:50" ht="15.75" thickBot="1" x14ac:dyDescent="0.3">
      <c r="B31" s="7" t="s">
        <v>220</v>
      </c>
      <c r="F31" s="279" t="str">
        <f>'GF Summary'!$F$7</f>
        <v>FY 19-20</v>
      </c>
      <c r="G31" s="280"/>
      <c r="H31" s="280" t="str">
        <f>'GF Summary'!$H$7</f>
        <v>FY 20-21</v>
      </c>
      <c r="I31" s="280"/>
      <c r="J31" s="281" t="str">
        <f>'GF Summary'!$J$7</f>
        <v>FY 21-22</v>
      </c>
      <c r="K31" s="275"/>
      <c r="L31" s="279" t="str">
        <f>'GF Summary'!$L$7</f>
        <v>FY 22-23</v>
      </c>
      <c r="M31" s="280"/>
      <c r="N31" s="280" t="s">
        <v>81</v>
      </c>
      <c r="O31" s="280"/>
      <c r="P31" s="281" t="str">
        <f>'GF Summary'!$P$7</f>
        <v>FY 23-24</v>
      </c>
      <c r="S31" s="461"/>
      <c r="AJ31" s="262"/>
      <c r="AK31" s="260"/>
      <c r="AL31" s="260"/>
      <c r="AM31" s="256"/>
      <c r="AN31" s="264"/>
      <c r="AO31" s="256"/>
      <c r="AP31" s="264">
        <f t="shared" si="1"/>
        <v>0</v>
      </c>
      <c r="AQ31" s="264">
        <f t="shared" si="2"/>
        <v>0</v>
      </c>
      <c r="AR31" s="169"/>
      <c r="AS31" s="169"/>
      <c r="AT31" s="169"/>
      <c r="AU31" s="169"/>
      <c r="AV31" s="169"/>
      <c r="AW31" s="169"/>
      <c r="AX31" s="169"/>
    </row>
    <row r="32" spans="2:50" x14ac:dyDescent="0.25">
      <c r="B32" s="246" t="s">
        <v>729</v>
      </c>
      <c r="C32" t="s">
        <v>198</v>
      </c>
      <c r="F32" s="351"/>
      <c r="G32" s="352"/>
      <c r="H32" s="352"/>
      <c r="I32" s="352"/>
      <c r="J32" s="353"/>
      <c r="K32" s="275"/>
      <c r="L32" s="351"/>
      <c r="M32" s="352"/>
      <c r="N32" s="352">
        <f>P32-L32</f>
        <v>0</v>
      </c>
      <c r="O32" s="352"/>
      <c r="P32" s="353"/>
      <c r="S32" s="461"/>
      <c r="AJ32" s="262"/>
      <c r="AK32" s="260"/>
      <c r="AL32" s="260"/>
      <c r="AM32" s="256"/>
      <c r="AN32" s="264"/>
      <c r="AO32" s="256"/>
      <c r="AP32" s="264">
        <f t="shared" si="1"/>
        <v>0</v>
      </c>
      <c r="AQ32" s="264">
        <f t="shared" si="2"/>
        <v>0</v>
      </c>
      <c r="AR32" s="169"/>
      <c r="AS32" s="169"/>
      <c r="AT32" s="169"/>
      <c r="AU32" s="169"/>
      <c r="AV32" s="169"/>
      <c r="AW32" s="169"/>
      <c r="AX32" s="169"/>
    </row>
    <row r="33" spans="2:50" x14ac:dyDescent="0.25">
      <c r="B33" s="246" t="s">
        <v>730</v>
      </c>
      <c r="C33" t="s">
        <v>221</v>
      </c>
      <c r="F33" s="354"/>
      <c r="G33" s="355"/>
      <c r="H33" s="355"/>
      <c r="I33" s="355"/>
      <c r="J33" s="356"/>
      <c r="K33" s="275"/>
      <c r="L33" s="354"/>
      <c r="M33" s="355"/>
      <c r="N33" s="355">
        <f>P33-L33</f>
        <v>0</v>
      </c>
      <c r="O33" s="355"/>
      <c r="P33" s="356"/>
      <c r="S33" s="461"/>
      <c r="AJ33" s="262"/>
      <c r="AK33" s="260"/>
      <c r="AL33" s="260"/>
      <c r="AM33" s="256"/>
      <c r="AN33" s="264"/>
      <c r="AO33" s="256"/>
      <c r="AP33" s="264">
        <f t="shared" si="1"/>
        <v>0</v>
      </c>
      <c r="AQ33" s="264">
        <f t="shared" si="2"/>
        <v>0</v>
      </c>
      <c r="AR33" s="169"/>
      <c r="AS33" s="169"/>
      <c r="AT33" s="169"/>
      <c r="AU33" s="169"/>
      <c r="AV33" s="169"/>
      <c r="AW33" s="169"/>
      <c r="AX33" s="169"/>
    </row>
    <row r="34" spans="2:50" x14ac:dyDescent="0.25">
      <c r="B34" s="246" t="s">
        <v>731</v>
      </c>
      <c r="C34" t="s">
        <v>222</v>
      </c>
      <c r="F34" s="354"/>
      <c r="G34" s="355"/>
      <c r="H34" s="355"/>
      <c r="I34" s="355"/>
      <c r="J34" s="356"/>
      <c r="K34" s="275"/>
      <c r="L34" s="354"/>
      <c r="M34" s="355"/>
      <c r="N34" s="355">
        <f t="shared" ref="N34:N37" si="3">P34-L34</f>
        <v>0</v>
      </c>
      <c r="O34" s="355"/>
      <c r="P34" s="356"/>
      <c r="S34" s="461"/>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246" t="s">
        <v>732</v>
      </c>
      <c r="C35" t="s">
        <v>223</v>
      </c>
      <c r="F35" s="354"/>
      <c r="G35" s="355"/>
      <c r="H35" s="355"/>
      <c r="I35" s="355"/>
      <c r="J35" s="356"/>
      <c r="K35" s="275"/>
      <c r="L35" s="354"/>
      <c r="M35" s="355"/>
      <c r="N35" s="355">
        <f t="shared" si="3"/>
        <v>0</v>
      </c>
      <c r="O35" s="355"/>
      <c r="P35" s="356"/>
      <c r="S35" s="461"/>
      <c r="AJ35" s="262"/>
      <c r="AK35" s="260"/>
      <c r="AL35" s="260"/>
      <c r="AM35" s="256"/>
      <c r="AN35" s="264"/>
      <c r="AO35" s="256"/>
      <c r="AP35" s="264">
        <f t="shared" si="1"/>
        <v>0</v>
      </c>
      <c r="AQ35" s="264">
        <f t="shared" si="2"/>
        <v>0</v>
      </c>
      <c r="AR35" s="169"/>
      <c r="AS35" s="169"/>
      <c r="AT35" s="169"/>
      <c r="AU35" s="169"/>
      <c r="AV35" s="169"/>
      <c r="AW35" s="169"/>
      <c r="AX35" s="169"/>
    </row>
    <row r="36" spans="2:50" x14ac:dyDescent="0.25">
      <c r="B36" s="246" t="s">
        <v>733</v>
      </c>
      <c r="C36" t="s">
        <v>245</v>
      </c>
      <c r="F36" s="354"/>
      <c r="G36" s="355"/>
      <c r="H36" s="355"/>
      <c r="I36" s="355"/>
      <c r="J36" s="356"/>
      <c r="K36" s="275"/>
      <c r="L36" s="354"/>
      <c r="M36" s="355"/>
      <c r="N36" s="355">
        <f t="shared" si="3"/>
        <v>0</v>
      </c>
      <c r="O36" s="355"/>
      <c r="P36" s="356"/>
      <c r="S36" s="461"/>
      <c r="AJ36" s="262"/>
      <c r="AK36" s="260"/>
      <c r="AL36" s="260"/>
      <c r="AM36" s="256"/>
      <c r="AN36" s="264"/>
      <c r="AO36" s="256"/>
      <c r="AP36" s="264">
        <f t="shared" si="1"/>
        <v>0</v>
      </c>
      <c r="AQ36" s="264">
        <f t="shared" si="2"/>
        <v>0</v>
      </c>
      <c r="AR36" s="169"/>
      <c r="AS36" s="169"/>
      <c r="AT36" s="169"/>
      <c r="AU36" s="169"/>
      <c r="AV36" s="169"/>
      <c r="AW36" s="169"/>
      <c r="AX36" s="169"/>
    </row>
    <row r="37" spans="2:50" x14ac:dyDescent="0.25">
      <c r="B37" s="246" t="s">
        <v>734</v>
      </c>
      <c r="C37" t="s">
        <v>224</v>
      </c>
      <c r="F37" s="357"/>
      <c r="G37" s="355"/>
      <c r="H37" s="358"/>
      <c r="I37" s="355"/>
      <c r="J37" s="359"/>
      <c r="K37" s="275"/>
      <c r="L37" s="357"/>
      <c r="M37" s="355"/>
      <c r="N37" s="358">
        <f t="shared" si="3"/>
        <v>0</v>
      </c>
      <c r="O37" s="355"/>
      <c r="P37" s="359"/>
      <c r="S37" s="461"/>
      <c r="AJ37" s="262"/>
      <c r="AK37" s="260"/>
      <c r="AL37" s="260"/>
      <c r="AM37" s="256"/>
      <c r="AN37" s="264"/>
      <c r="AO37" s="256"/>
      <c r="AP37" s="264">
        <f t="shared" si="1"/>
        <v>0</v>
      </c>
      <c r="AQ37" s="264">
        <f t="shared" si="2"/>
        <v>0</v>
      </c>
      <c r="AR37" s="169"/>
      <c r="AS37" s="169"/>
      <c r="AT37" s="169"/>
      <c r="AU37" s="169"/>
      <c r="AV37" s="169"/>
      <c r="AW37" s="169"/>
      <c r="AX37" s="169"/>
    </row>
    <row r="38" spans="2:50" x14ac:dyDescent="0.25">
      <c r="D38" t="s">
        <v>225</v>
      </c>
      <c r="F38" s="354">
        <f>SUM(F32:F37)</f>
        <v>0</v>
      </c>
      <c r="G38" s="355"/>
      <c r="H38" s="355">
        <f>SUM(H32:H37)</f>
        <v>0</v>
      </c>
      <c r="I38" s="355"/>
      <c r="J38" s="360">
        <f>SUM(J32:J37)</f>
        <v>0</v>
      </c>
      <c r="K38" s="275"/>
      <c r="L38" s="354">
        <f>SUM(L32:L37)</f>
        <v>0</v>
      </c>
      <c r="M38" s="355"/>
      <c r="N38" s="355">
        <f>SUM(N32:N37)</f>
        <v>0</v>
      </c>
      <c r="O38" s="355"/>
      <c r="P38" s="360">
        <f>SUM(P32:P37)</f>
        <v>0</v>
      </c>
      <c r="S38" s="461"/>
      <c r="AJ38" s="262"/>
      <c r="AK38" s="260"/>
      <c r="AL38" s="260"/>
      <c r="AM38" s="256"/>
      <c r="AN38" s="264"/>
      <c r="AO38" s="256"/>
      <c r="AP38" s="264">
        <f t="shared" si="1"/>
        <v>0</v>
      </c>
      <c r="AQ38" s="264">
        <f t="shared" si="2"/>
        <v>0</v>
      </c>
      <c r="AR38" s="169"/>
      <c r="AS38" s="169"/>
      <c r="AT38" s="169"/>
      <c r="AU38" s="169"/>
      <c r="AV38" s="169"/>
      <c r="AW38" s="169"/>
      <c r="AX38" s="169"/>
    </row>
    <row r="39" spans="2:50" ht="7.5" customHeight="1" thickBot="1" x14ac:dyDescent="0.3">
      <c r="F39" s="362"/>
      <c r="G39" s="363"/>
      <c r="H39" s="363"/>
      <c r="I39" s="363"/>
      <c r="J39" s="364"/>
      <c r="K39" s="275"/>
      <c r="L39" s="362"/>
      <c r="M39" s="363"/>
      <c r="N39" s="363"/>
      <c r="O39" s="363"/>
      <c r="P39" s="364"/>
      <c r="S39" s="461"/>
      <c r="AJ39" s="262"/>
      <c r="AK39" s="260"/>
      <c r="AL39" s="260"/>
      <c r="AM39" s="256"/>
      <c r="AN39" s="264"/>
      <c r="AO39" s="256"/>
      <c r="AP39" s="264">
        <f t="shared" si="1"/>
        <v>0</v>
      </c>
      <c r="AQ39" s="264">
        <f t="shared" si="2"/>
        <v>0</v>
      </c>
      <c r="AR39" s="169"/>
      <c r="AS39" s="169"/>
      <c r="AT39" s="169"/>
      <c r="AU39" s="169"/>
      <c r="AV39" s="169"/>
      <c r="AW39" s="169"/>
      <c r="AX39" s="169"/>
    </row>
    <row r="40" spans="2:50" ht="15" customHeight="1" x14ac:dyDescent="0.25">
      <c r="F40" s="5"/>
      <c r="G40" s="5"/>
      <c r="H40" s="5"/>
      <c r="I40" s="5"/>
      <c r="J40" s="5"/>
      <c r="K40" s="5"/>
      <c r="L40" s="5"/>
      <c r="M40" s="5"/>
      <c r="N40" s="5"/>
      <c r="O40" s="5"/>
      <c r="P40" s="5"/>
      <c r="S40" s="461"/>
      <c r="AH40" s="294" t="s">
        <v>828</v>
      </c>
      <c r="AI40" s="295">
        <f>SUM(AI16:AI39)</f>
        <v>0</v>
      </c>
      <c r="AJ40" s="296"/>
      <c r="AK40" s="296"/>
      <c r="AL40" s="297">
        <f t="shared" ref="AL40:AQ40" si="4">SUM(AL16:AL39)</f>
        <v>0</v>
      </c>
      <c r="AM40" s="297">
        <f t="shared" si="4"/>
        <v>0</v>
      </c>
      <c r="AN40" s="297">
        <f t="shared" si="4"/>
        <v>0</v>
      </c>
      <c r="AO40" s="297">
        <f t="shared" si="4"/>
        <v>0</v>
      </c>
      <c r="AP40" s="297">
        <f t="shared" si="4"/>
        <v>0</v>
      </c>
      <c r="AQ40" s="297">
        <f t="shared" si="4"/>
        <v>0</v>
      </c>
      <c r="AS40" s="169"/>
      <c r="AT40" s="169"/>
      <c r="AU40" s="169"/>
      <c r="AV40" s="169"/>
      <c r="AW40" s="169"/>
      <c r="AX40" s="169"/>
    </row>
    <row r="41" spans="2:50" ht="14.45" customHeight="1" x14ac:dyDescent="0.25">
      <c r="S41" s="461"/>
      <c r="AJ41" s="262"/>
      <c r="AK41" s="260"/>
      <c r="AL41" s="260"/>
      <c r="AM41" s="256"/>
      <c r="AS41" s="169"/>
      <c r="AT41" s="169"/>
      <c r="AU41" s="169"/>
      <c r="AV41" s="169"/>
      <c r="AW41" s="169"/>
      <c r="AX41" s="169"/>
    </row>
    <row r="42" spans="2:50" x14ac:dyDescent="0.25">
      <c r="S42" s="461"/>
      <c r="AJ42" s="262"/>
      <c r="AK42" s="260"/>
      <c r="AL42" s="260"/>
      <c r="AM42" s="256"/>
      <c r="AS42" s="169"/>
      <c r="AT42" s="169"/>
      <c r="AU42" s="169"/>
      <c r="AV42" s="169"/>
      <c r="AW42" s="169"/>
      <c r="AX42" s="169"/>
    </row>
    <row r="43" spans="2:50" x14ac:dyDescent="0.25">
      <c r="S43" s="461"/>
      <c r="AJ43" s="262"/>
      <c r="AK43" s="260"/>
      <c r="AL43" s="260"/>
      <c r="AM43" s="256"/>
      <c r="AS43" s="169"/>
      <c r="AT43" s="169"/>
      <c r="AU43" s="169"/>
      <c r="AV43" s="169"/>
      <c r="AW43" s="169"/>
      <c r="AX43" s="169"/>
    </row>
    <row r="44" spans="2:50" x14ac:dyDescent="0.25">
      <c r="S44" s="461"/>
      <c r="AJ44" s="262"/>
      <c r="AK44" s="260"/>
      <c r="AL44" s="260"/>
      <c r="AM44" s="256"/>
      <c r="AS44" s="169"/>
      <c r="AT44" s="169"/>
      <c r="AU44" s="169"/>
      <c r="AV44" s="169"/>
      <c r="AW44" s="169"/>
      <c r="AX44" s="169"/>
    </row>
    <row r="45" spans="2:50" x14ac:dyDescent="0.25">
      <c r="S45" s="461"/>
      <c r="AJ45" s="262"/>
      <c r="AK45" s="260"/>
      <c r="AL45" s="260"/>
      <c r="AM45" s="256"/>
      <c r="AS45" s="169"/>
      <c r="AT45" s="169"/>
      <c r="AU45" s="169"/>
      <c r="AV45" s="169"/>
      <c r="AW45" s="169"/>
      <c r="AX45" s="169"/>
    </row>
    <row r="46" spans="2:50" x14ac:dyDescent="0.25">
      <c r="S46" s="461"/>
      <c r="AJ46" s="262"/>
      <c r="AK46" s="260"/>
      <c r="AL46" s="260"/>
      <c r="AM46" s="256"/>
      <c r="AS46" s="169"/>
      <c r="AT46" s="169"/>
      <c r="AU46" s="169"/>
      <c r="AV46" s="169"/>
      <c r="AW46" s="169"/>
      <c r="AX46" s="169"/>
    </row>
    <row r="47" spans="2:50" x14ac:dyDescent="0.25">
      <c r="AJ47" s="262"/>
      <c r="AK47" s="260"/>
      <c r="AL47" s="260"/>
      <c r="AM47" s="256"/>
      <c r="AS47" s="169"/>
      <c r="AT47" s="169"/>
      <c r="AU47" s="169"/>
      <c r="AV47" s="169"/>
      <c r="AW47" s="169"/>
      <c r="AX47" s="169"/>
    </row>
    <row r="48" spans="2:50" x14ac:dyDescent="0.25">
      <c r="AJ48" s="262"/>
      <c r="AK48" s="260"/>
      <c r="AL48" s="260"/>
      <c r="AM48" s="256"/>
      <c r="AS48" s="169"/>
      <c r="AT48" s="169"/>
      <c r="AU48" s="169"/>
      <c r="AV48" s="169"/>
      <c r="AW48" s="169"/>
      <c r="AX48" s="169"/>
    </row>
    <row r="49" spans="36:50" x14ac:dyDescent="0.25">
      <c r="AJ49" s="262"/>
      <c r="AK49" s="260"/>
      <c r="AL49" s="260"/>
      <c r="AM49" s="256"/>
      <c r="AS49" s="169"/>
      <c r="AT49" s="169"/>
      <c r="AU49" s="169"/>
      <c r="AV49" s="169"/>
      <c r="AW49" s="169"/>
      <c r="AX49" s="169"/>
    </row>
    <row r="50" spans="36:50" x14ac:dyDescent="0.25">
      <c r="AJ50" s="262"/>
      <c r="AK50" s="260"/>
      <c r="AL50" s="260"/>
      <c r="AM50" s="256"/>
      <c r="AS50" s="169"/>
      <c r="AT50" s="169"/>
      <c r="AU50" s="169"/>
      <c r="AV50" s="169"/>
      <c r="AW50" s="169"/>
      <c r="AX50" s="169"/>
    </row>
    <row r="51" spans="36:50" x14ac:dyDescent="0.25">
      <c r="AJ51" s="262"/>
      <c r="AK51" s="260"/>
      <c r="AL51" s="260"/>
      <c r="AM51" s="256"/>
      <c r="AS51" s="169"/>
      <c r="AT51" s="169"/>
      <c r="AU51" s="169"/>
      <c r="AV51" s="169"/>
      <c r="AW51" s="169"/>
      <c r="AX51" s="169"/>
    </row>
    <row r="52" spans="36:50" x14ac:dyDescent="0.25">
      <c r="AJ52" s="262"/>
      <c r="AK52" s="260"/>
      <c r="AL52" s="260"/>
      <c r="AM52" s="256"/>
      <c r="AS52" s="169"/>
      <c r="AT52" s="169"/>
      <c r="AU52" s="169"/>
      <c r="AV52" s="169"/>
      <c r="AW52" s="169"/>
      <c r="AX52" s="169"/>
    </row>
    <row r="53" spans="36:50" x14ac:dyDescent="0.25">
      <c r="AJ53" s="262"/>
      <c r="AK53" s="260"/>
      <c r="AL53" s="260"/>
      <c r="AM53" s="256"/>
      <c r="AS53" s="169"/>
      <c r="AT53" s="169"/>
      <c r="AU53" s="169"/>
      <c r="AV53" s="169"/>
      <c r="AW53" s="169"/>
      <c r="AX53" s="169"/>
    </row>
    <row r="54" spans="36:50" x14ac:dyDescent="0.25">
      <c r="AJ54" s="262"/>
      <c r="AK54" s="260"/>
      <c r="AL54" s="260"/>
      <c r="AM54" s="256"/>
      <c r="AS54" s="169"/>
      <c r="AT54" s="169"/>
      <c r="AU54" s="169"/>
      <c r="AV54" s="169"/>
      <c r="AW54" s="169"/>
      <c r="AX54" s="169"/>
    </row>
    <row r="55" spans="36:50" x14ac:dyDescent="0.25">
      <c r="AJ55" s="262"/>
      <c r="AK55" s="260"/>
      <c r="AL55" s="260"/>
      <c r="AM55" s="256"/>
      <c r="AS55" s="169"/>
      <c r="AT55" s="169"/>
      <c r="AU55" s="169"/>
      <c r="AV55" s="169"/>
      <c r="AW55" s="169"/>
      <c r="AX55" s="169"/>
    </row>
    <row r="56" spans="36:50" x14ac:dyDescent="0.25">
      <c r="AJ56" s="262"/>
      <c r="AK56" s="260"/>
      <c r="AL56" s="260"/>
      <c r="AM56" s="256"/>
      <c r="AS56" s="169"/>
      <c r="AT56" s="169"/>
      <c r="AU56" s="169"/>
      <c r="AV56" s="169"/>
      <c r="AW56" s="169"/>
      <c r="AX56" s="169"/>
    </row>
    <row r="57" spans="36:50" x14ac:dyDescent="0.25">
      <c r="AJ57" s="262"/>
      <c r="AK57" s="260"/>
      <c r="AL57" s="260"/>
      <c r="AM57" s="256"/>
      <c r="AS57" s="169"/>
      <c r="AT57" s="169"/>
      <c r="AU57" s="169"/>
      <c r="AV57" s="169"/>
      <c r="AW57" s="169"/>
      <c r="AX57" s="169"/>
    </row>
    <row r="58" spans="36:50" x14ac:dyDescent="0.25">
      <c r="AJ58" s="262"/>
      <c r="AK58" s="260"/>
      <c r="AL58" s="260"/>
      <c r="AM58" s="256"/>
      <c r="AS58" s="169"/>
      <c r="AT58" s="169"/>
      <c r="AU58" s="169"/>
      <c r="AV58" s="169"/>
      <c r="AW58" s="169"/>
      <c r="AX58" s="169"/>
    </row>
    <row r="59" spans="36:50" x14ac:dyDescent="0.25">
      <c r="AJ59" s="262"/>
      <c r="AK59" s="260"/>
      <c r="AL59" s="260"/>
      <c r="AM59" s="256"/>
      <c r="AS59" s="169"/>
      <c r="AT59" s="169"/>
      <c r="AU59" s="169"/>
      <c r="AV59" s="169"/>
      <c r="AW59" s="169"/>
      <c r="AX59" s="169"/>
    </row>
    <row r="60" spans="36:50" x14ac:dyDescent="0.25">
      <c r="AJ60" s="262"/>
      <c r="AK60" s="260"/>
      <c r="AL60" s="260"/>
      <c r="AM60" s="256"/>
      <c r="AS60" s="169"/>
      <c r="AT60" s="169"/>
      <c r="AU60" s="169"/>
      <c r="AV60" s="169"/>
      <c r="AW60" s="169"/>
      <c r="AX60" s="169"/>
    </row>
    <row r="61" spans="36:50" x14ac:dyDescent="0.25">
      <c r="AJ61" s="262"/>
      <c r="AK61" s="260"/>
      <c r="AL61" s="260"/>
      <c r="AM61" s="256"/>
      <c r="AS61" s="169"/>
      <c r="AT61" s="169"/>
      <c r="AU61" s="169"/>
      <c r="AV61" s="169"/>
      <c r="AW61" s="169"/>
      <c r="AX61" s="169"/>
    </row>
    <row r="62" spans="36:50" x14ac:dyDescent="0.25">
      <c r="AJ62" s="262"/>
      <c r="AK62" s="260"/>
      <c r="AL62" s="260"/>
      <c r="AM62" s="256"/>
      <c r="AS62" s="169"/>
      <c r="AT62" s="169"/>
      <c r="AU62" s="169"/>
      <c r="AV62" s="169"/>
      <c r="AW62" s="169"/>
      <c r="AX62" s="169"/>
    </row>
    <row r="63" spans="36:50" x14ac:dyDescent="0.25">
      <c r="AJ63" s="262"/>
      <c r="AK63" s="260"/>
      <c r="AL63" s="260"/>
      <c r="AM63" s="256"/>
      <c r="AS63" s="169"/>
      <c r="AT63" s="169"/>
      <c r="AU63" s="169"/>
      <c r="AV63" s="169"/>
      <c r="AW63" s="169"/>
      <c r="AX63" s="169"/>
    </row>
    <row r="64" spans="36:50" x14ac:dyDescent="0.25">
      <c r="AJ64" s="262"/>
      <c r="AK64" s="260"/>
      <c r="AL64" s="260"/>
      <c r="AM64" s="256"/>
      <c r="AS64" s="169"/>
      <c r="AT64" s="169"/>
      <c r="AU64" s="169"/>
      <c r="AV64" s="169"/>
      <c r="AW64" s="169"/>
      <c r="AX64" s="169"/>
    </row>
    <row r="65" spans="36:50" x14ac:dyDescent="0.25">
      <c r="AJ65" s="262"/>
      <c r="AK65" s="260"/>
      <c r="AL65" s="260"/>
      <c r="AM65" s="256"/>
      <c r="AS65" s="169"/>
      <c r="AT65" s="169"/>
      <c r="AU65" s="169"/>
      <c r="AV65" s="169"/>
      <c r="AW65" s="169"/>
      <c r="AX65" s="169"/>
    </row>
    <row r="66" spans="36:50" x14ac:dyDescent="0.25">
      <c r="AJ66" s="262"/>
      <c r="AK66" s="260"/>
      <c r="AL66" s="260"/>
      <c r="AM66" s="256"/>
      <c r="AS66" s="169"/>
      <c r="AT66" s="169"/>
      <c r="AU66" s="169"/>
      <c r="AV66" s="169"/>
      <c r="AW66" s="169"/>
      <c r="AX66" s="169"/>
    </row>
    <row r="67" spans="36:50" x14ac:dyDescent="0.25">
      <c r="AJ67" s="262"/>
      <c r="AK67" s="260"/>
      <c r="AL67" s="260"/>
      <c r="AM67" s="256"/>
      <c r="AS67" s="169"/>
      <c r="AT67" s="169"/>
      <c r="AU67" s="169"/>
      <c r="AV67" s="169"/>
      <c r="AW67" s="169"/>
      <c r="AX67" s="169"/>
    </row>
    <row r="68" spans="36:50" x14ac:dyDescent="0.25">
      <c r="AJ68" s="262"/>
      <c r="AK68" s="260"/>
      <c r="AL68" s="260"/>
      <c r="AM68" s="256"/>
      <c r="AS68" s="169"/>
      <c r="AT68" s="169"/>
      <c r="AU68" s="169"/>
      <c r="AV68" s="169"/>
      <c r="AW68" s="169"/>
      <c r="AX68" s="169"/>
    </row>
    <row r="69" spans="36:50" x14ac:dyDescent="0.25">
      <c r="AJ69" s="262"/>
      <c r="AK69" s="260"/>
      <c r="AL69" s="260"/>
      <c r="AM69" s="256"/>
      <c r="AS69" s="169"/>
      <c r="AT69" s="169"/>
      <c r="AU69" s="169"/>
      <c r="AV69" s="169"/>
      <c r="AW69" s="169"/>
      <c r="AX69" s="169"/>
    </row>
    <row r="70" spans="36:50" x14ac:dyDescent="0.25">
      <c r="AJ70" s="262"/>
      <c r="AK70" s="260"/>
      <c r="AL70" s="260"/>
      <c r="AM70" s="256"/>
      <c r="AS70" s="169"/>
      <c r="AT70" s="169"/>
      <c r="AU70" s="169"/>
      <c r="AV70" s="169"/>
      <c r="AW70" s="169"/>
      <c r="AX70" s="169"/>
    </row>
    <row r="71" spans="36:50" x14ac:dyDescent="0.25">
      <c r="AJ71" s="262"/>
      <c r="AK71" s="260"/>
      <c r="AL71" s="260"/>
      <c r="AM71" s="256"/>
      <c r="AS71" s="169"/>
      <c r="AT71" s="169"/>
      <c r="AU71" s="169"/>
      <c r="AV71" s="169"/>
      <c r="AW71" s="169"/>
      <c r="AX71" s="169"/>
    </row>
    <row r="72" spans="36:50" x14ac:dyDescent="0.25">
      <c r="AJ72" s="262"/>
      <c r="AK72" s="260"/>
      <c r="AL72" s="260"/>
      <c r="AM72" s="256"/>
      <c r="AS72" s="169"/>
      <c r="AT72" s="169"/>
      <c r="AU72" s="169"/>
      <c r="AV72" s="169"/>
      <c r="AW72" s="169"/>
      <c r="AX72" s="169"/>
    </row>
    <row r="73" spans="36:50" x14ac:dyDescent="0.25">
      <c r="AJ73" s="262"/>
      <c r="AK73" s="260"/>
      <c r="AL73" s="260"/>
      <c r="AM73" s="256"/>
      <c r="AS73" s="169"/>
      <c r="AT73" s="169"/>
      <c r="AU73" s="169"/>
      <c r="AV73" s="169"/>
      <c r="AW73" s="169"/>
      <c r="AX73" s="169"/>
    </row>
    <row r="74" spans="36:50" x14ac:dyDescent="0.25">
      <c r="AJ74" s="262"/>
      <c r="AK74" s="260"/>
      <c r="AL74" s="260"/>
      <c r="AM74" s="256"/>
      <c r="AS74" s="169"/>
      <c r="AT74" s="169"/>
      <c r="AU74" s="169"/>
      <c r="AV74" s="169"/>
      <c r="AW74" s="169"/>
      <c r="AX74" s="169"/>
    </row>
    <row r="75" spans="36:50" x14ac:dyDescent="0.25">
      <c r="AJ75" s="262"/>
      <c r="AK75" s="260"/>
      <c r="AL75" s="260"/>
      <c r="AM75" s="256"/>
      <c r="AS75" s="169"/>
      <c r="AT75" s="169"/>
      <c r="AU75" s="169"/>
      <c r="AV75" s="169"/>
      <c r="AW75" s="169"/>
      <c r="AX75" s="169"/>
    </row>
    <row r="76" spans="36:50" x14ac:dyDescent="0.25">
      <c r="AJ76" s="262"/>
      <c r="AK76" s="260"/>
      <c r="AL76" s="260"/>
      <c r="AM76" s="256"/>
      <c r="AS76" s="169"/>
      <c r="AT76" s="169"/>
      <c r="AU76" s="169"/>
      <c r="AV76" s="169"/>
      <c r="AW76" s="169"/>
      <c r="AX76" s="169"/>
    </row>
    <row r="77" spans="36:50" x14ac:dyDescent="0.25">
      <c r="AJ77" s="262"/>
      <c r="AK77" s="260"/>
      <c r="AL77" s="260"/>
      <c r="AM77" s="256"/>
      <c r="AS77" s="169"/>
      <c r="AT77" s="169"/>
      <c r="AU77" s="169"/>
      <c r="AV77" s="169"/>
      <c r="AW77" s="169"/>
      <c r="AX77" s="169"/>
    </row>
    <row r="78" spans="36:50" x14ac:dyDescent="0.25">
      <c r="AJ78" s="262"/>
      <c r="AK78" s="260"/>
      <c r="AL78" s="260"/>
      <c r="AM78" s="256"/>
      <c r="AS78" s="169"/>
      <c r="AT78" s="169"/>
      <c r="AU78" s="169"/>
      <c r="AV78" s="169"/>
      <c r="AW78" s="169"/>
      <c r="AX78" s="169"/>
    </row>
    <row r="79" spans="36:50" x14ac:dyDescent="0.25">
      <c r="AJ79" s="262"/>
      <c r="AK79" s="260"/>
      <c r="AL79" s="260"/>
      <c r="AM79" s="256"/>
      <c r="AS79" s="169"/>
      <c r="AT79" s="169"/>
      <c r="AU79" s="169"/>
      <c r="AV79" s="169"/>
      <c r="AW79" s="169"/>
      <c r="AX79" s="169"/>
    </row>
    <row r="80" spans="36:50" x14ac:dyDescent="0.25">
      <c r="AJ80" s="262"/>
      <c r="AK80" s="260"/>
      <c r="AL80" s="260"/>
      <c r="AM80" s="256"/>
      <c r="AS80" s="169"/>
      <c r="AT80" s="169"/>
      <c r="AU80" s="169"/>
      <c r="AV80" s="169"/>
      <c r="AW80" s="169"/>
      <c r="AX80" s="169"/>
    </row>
    <row r="81" spans="36:50" x14ac:dyDescent="0.25">
      <c r="AJ81" s="262"/>
      <c r="AK81" s="260"/>
      <c r="AL81" s="260"/>
      <c r="AM81" s="256"/>
      <c r="AS81" s="169"/>
      <c r="AT81" s="169"/>
      <c r="AU81" s="169"/>
      <c r="AV81" s="169"/>
      <c r="AW81" s="169"/>
      <c r="AX81" s="169"/>
    </row>
    <row r="82" spans="36:50" x14ac:dyDescent="0.25">
      <c r="AJ82" s="262"/>
      <c r="AK82" s="260"/>
      <c r="AL82" s="260"/>
      <c r="AM82" s="256"/>
      <c r="AS82" s="169"/>
      <c r="AT82" s="169"/>
      <c r="AU82" s="169"/>
      <c r="AV82" s="169"/>
      <c r="AW82" s="169"/>
      <c r="AX82" s="169"/>
    </row>
    <row r="83" spans="36:50" x14ac:dyDescent="0.25">
      <c r="AJ83" s="262"/>
      <c r="AK83" s="260"/>
      <c r="AL83" s="260"/>
      <c r="AM83" s="256"/>
      <c r="AS83" s="169"/>
      <c r="AT83" s="169"/>
      <c r="AU83" s="169"/>
      <c r="AV83" s="169"/>
      <c r="AW83" s="169"/>
      <c r="AX83" s="169"/>
    </row>
    <row r="84" spans="36:50" x14ac:dyDescent="0.25">
      <c r="AJ84" s="262"/>
      <c r="AK84" s="260"/>
      <c r="AL84" s="260"/>
      <c r="AM84" s="256"/>
      <c r="AS84" s="169"/>
      <c r="AT84" s="169"/>
      <c r="AU84" s="169"/>
      <c r="AV84" s="169"/>
      <c r="AW84" s="169"/>
      <c r="AX84" s="169"/>
    </row>
    <row r="85" spans="36:50" x14ac:dyDescent="0.25">
      <c r="AJ85" s="262"/>
      <c r="AK85" s="260"/>
      <c r="AL85" s="260"/>
      <c r="AM85" s="256"/>
      <c r="AS85" s="169"/>
      <c r="AT85" s="169"/>
      <c r="AU85" s="169"/>
      <c r="AV85" s="169"/>
      <c r="AW85" s="169"/>
      <c r="AX85" s="169"/>
    </row>
    <row r="86" spans="36:50" x14ac:dyDescent="0.25">
      <c r="AJ86" s="262"/>
      <c r="AK86" s="260"/>
      <c r="AL86" s="260"/>
      <c r="AM86" s="256"/>
      <c r="AS86" s="169"/>
      <c r="AT86" s="169"/>
      <c r="AU86" s="169"/>
      <c r="AV86" s="169"/>
      <c r="AW86" s="169"/>
      <c r="AX86" s="169"/>
    </row>
    <row r="87" spans="36:50" x14ac:dyDescent="0.25">
      <c r="AJ87" s="262"/>
      <c r="AK87" s="260"/>
      <c r="AL87" s="260"/>
      <c r="AM87" s="256"/>
      <c r="AS87" s="169"/>
      <c r="AT87" s="169"/>
      <c r="AU87" s="169"/>
      <c r="AV87" s="169"/>
      <c r="AW87" s="169"/>
      <c r="AX87" s="169"/>
    </row>
    <row r="88" spans="36:50" x14ac:dyDescent="0.25">
      <c r="AJ88" s="262"/>
      <c r="AK88" s="260"/>
      <c r="AL88" s="260"/>
      <c r="AM88" s="256"/>
      <c r="AS88" s="169"/>
      <c r="AT88" s="169"/>
      <c r="AU88" s="169"/>
      <c r="AV88" s="169"/>
      <c r="AW88" s="169"/>
      <c r="AX88" s="169"/>
    </row>
    <row r="89" spans="36:50" x14ac:dyDescent="0.25">
      <c r="AJ89" s="262"/>
      <c r="AK89" s="260"/>
      <c r="AL89" s="260"/>
      <c r="AM89" s="256"/>
      <c r="AS89" s="169"/>
      <c r="AT89" s="169"/>
      <c r="AU89" s="169"/>
      <c r="AV89" s="169"/>
      <c r="AW89" s="169"/>
      <c r="AX89" s="169"/>
    </row>
    <row r="90" spans="36:50" x14ac:dyDescent="0.25">
      <c r="AJ90" s="262"/>
      <c r="AK90" s="260"/>
      <c r="AL90" s="260"/>
      <c r="AM90" s="256"/>
      <c r="AS90" s="169"/>
      <c r="AT90" s="169"/>
      <c r="AU90" s="169"/>
      <c r="AV90" s="169"/>
      <c r="AW90" s="169"/>
      <c r="AX90" s="169"/>
    </row>
    <row r="91" spans="36:50" x14ac:dyDescent="0.25">
      <c r="AJ91" s="262"/>
      <c r="AK91" s="260"/>
      <c r="AL91" s="260"/>
      <c r="AM91" s="256"/>
      <c r="AS91" s="169"/>
      <c r="AT91" s="169"/>
      <c r="AU91" s="169"/>
      <c r="AV91" s="169"/>
      <c r="AW91" s="169"/>
      <c r="AX91" s="169"/>
    </row>
    <row r="92" spans="36:50" x14ac:dyDescent="0.25">
      <c r="AJ92" s="262"/>
      <c r="AK92" s="260"/>
      <c r="AL92" s="260"/>
      <c r="AM92" s="256"/>
      <c r="AS92" s="169"/>
      <c r="AT92" s="169"/>
      <c r="AU92" s="169"/>
      <c r="AV92" s="169"/>
      <c r="AW92" s="169"/>
      <c r="AX92" s="169"/>
    </row>
    <row r="93" spans="36:50" x14ac:dyDescent="0.25">
      <c r="AJ93" s="262"/>
      <c r="AK93" s="260"/>
      <c r="AL93" s="260"/>
      <c r="AM93" s="256"/>
      <c r="AS93" s="169"/>
      <c r="AT93" s="169"/>
      <c r="AU93" s="169"/>
      <c r="AV93" s="169"/>
      <c r="AW93" s="169"/>
      <c r="AX93" s="169"/>
    </row>
    <row r="94" spans="36:50" x14ac:dyDescent="0.25">
      <c r="AJ94" s="262"/>
      <c r="AK94" s="260"/>
      <c r="AL94" s="260"/>
      <c r="AM94" s="256"/>
      <c r="AS94" s="169"/>
      <c r="AT94" s="169"/>
      <c r="AU94" s="169"/>
      <c r="AV94" s="169"/>
      <c r="AW94" s="169"/>
      <c r="AX94" s="169"/>
    </row>
    <row r="95" spans="36:50" x14ac:dyDescent="0.25">
      <c r="AJ95" s="262"/>
      <c r="AK95" s="260"/>
      <c r="AL95" s="260"/>
      <c r="AM95" s="256"/>
      <c r="AS95" s="169"/>
      <c r="AT95" s="169"/>
      <c r="AU95" s="169"/>
      <c r="AV95" s="169"/>
      <c r="AW95" s="169"/>
      <c r="AX95" s="169"/>
    </row>
    <row r="96" spans="36:50" x14ac:dyDescent="0.25">
      <c r="AJ96" s="262"/>
      <c r="AK96" s="260"/>
      <c r="AL96" s="260"/>
      <c r="AM96" s="256"/>
      <c r="AS96" s="169"/>
      <c r="AT96" s="169"/>
      <c r="AU96" s="169"/>
      <c r="AV96" s="169"/>
      <c r="AW96" s="169"/>
      <c r="AX96" s="169"/>
    </row>
    <row r="97" spans="36:50" x14ac:dyDescent="0.25">
      <c r="AJ97" s="262"/>
      <c r="AK97" s="260"/>
      <c r="AL97" s="260"/>
      <c r="AM97" s="256"/>
      <c r="AS97" s="169"/>
      <c r="AT97" s="169"/>
      <c r="AU97" s="169"/>
      <c r="AV97" s="169"/>
      <c r="AW97" s="169"/>
      <c r="AX97" s="169"/>
    </row>
    <row r="98" spans="36:50" x14ac:dyDescent="0.25">
      <c r="AJ98" s="262"/>
      <c r="AK98" s="260"/>
      <c r="AL98" s="260"/>
      <c r="AM98" s="256"/>
      <c r="AS98" s="169"/>
      <c r="AT98" s="169"/>
      <c r="AU98" s="169"/>
      <c r="AV98" s="169"/>
      <c r="AW98" s="169"/>
      <c r="AX98" s="169"/>
    </row>
    <row r="99" spans="36:50" x14ac:dyDescent="0.25">
      <c r="AJ99" s="262"/>
      <c r="AK99" s="260"/>
      <c r="AL99" s="260"/>
      <c r="AM99" s="256"/>
      <c r="AS99" s="169"/>
      <c r="AT99" s="169"/>
      <c r="AU99" s="169"/>
      <c r="AV99" s="169"/>
      <c r="AW99" s="169"/>
      <c r="AX99" s="169"/>
    </row>
    <row r="100" spans="36:50" x14ac:dyDescent="0.25">
      <c r="AJ100" s="262"/>
      <c r="AK100" s="260"/>
      <c r="AL100" s="260"/>
      <c r="AM100" s="256"/>
      <c r="AS100" s="169"/>
      <c r="AT100" s="169"/>
      <c r="AU100" s="169"/>
      <c r="AV100" s="169"/>
      <c r="AW100" s="169"/>
      <c r="AX100" s="169"/>
    </row>
    <row r="101" spans="36:50" x14ac:dyDescent="0.25">
      <c r="AJ101" s="262"/>
      <c r="AK101" s="260"/>
      <c r="AL101" s="260"/>
      <c r="AM101" s="256"/>
      <c r="AS101" s="169"/>
      <c r="AT101" s="169"/>
      <c r="AU101" s="169"/>
      <c r="AV101" s="169"/>
      <c r="AW101" s="169"/>
      <c r="AX101" s="169"/>
    </row>
    <row r="102" spans="36:50" x14ac:dyDescent="0.25">
      <c r="AJ102" s="262"/>
      <c r="AK102" s="260"/>
      <c r="AL102" s="260"/>
      <c r="AM102" s="256"/>
      <c r="AS102" s="169"/>
      <c r="AT102" s="169"/>
      <c r="AU102" s="169"/>
      <c r="AV102" s="169"/>
      <c r="AW102" s="169"/>
      <c r="AX102" s="169"/>
    </row>
    <row r="103" spans="36:50" x14ac:dyDescent="0.25">
      <c r="AJ103" s="262"/>
      <c r="AK103" s="260"/>
      <c r="AL103" s="260"/>
      <c r="AM103" s="256"/>
      <c r="AS103" s="169"/>
      <c r="AT103" s="169"/>
      <c r="AU103" s="169"/>
      <c r="AV103" s="169"/>
      <c r="AW103" s="169"/>
      <c r="AX103" s="169"/>
    </row>
    <row r="104" spans="36:50" x14ac:dyDescent="0.25">
      <c r="AJ104" s="262"/>
      <c r="AK104" s="260"/>
      <c r="AL104" s="260"/>
      <c r="AM104" s="256"/>
      <c r="AS104" s="169"/>
      <c r="AT104" s="169"/>
      <c r="AU104" s="169"/>
      <c r="AV104" s="169"/>
      <c r="AW104" s="169"/>
      <c r="AX104" s="169"/>
    </row>
    <row r="105" spans="36:50" x14ac:dyDescent="0.25">
      <c r="AJ105" s="262"/>
      <c r="AK105" s="260"/>
      <c r="AL105" s="260"/>
      <c r="AM105" s="256"/>
      <c r="AS105" s="169"/>
      <c r="AT105" s="169"/>
      <c r="AU105" s="169"/>
      <c r="AV105" s="169"/>
      <c r="AW105" s="169"/>
      <c r="AX105" s="169"/>
    </row>
    <row r="106" spans="36:50" x14ac:dyDescent="0.25">
      <c r="AJ106" s="262"/>
      <c r="AK106" s="260"/>
      <c r="AL106" s="260"/>
      <c r="AM106" s="256"/>
      <c r="AS106" s="169"/>
      <c r="AT106" s="169"/>
      <c r="AU106" s="169"/>
      <c r="AV106" s="169"/>
      <c r="AW106" s="169"/>
      <c r="AX106" s="169"/>
    </row>
    <row r="107" spans="36:50" x14ac:dyDescent="0.25">
      <c r="AJ107" s="262"/>
      <c r="AK107" s="260"/>
      <c r="AL107" s="260"/>
      <c r="AM107" s="256"/>
      <c r="AS107" s="169"/>
      <c r="AT107" s="169"/>
      <c r="AU107" s="169"/>
      <c r="AV107" s="169"/>
      <c r="AW107" s="169"/>
      <c r="AX107" s="169"/>
    </row>
    <row r="108" spans="36:50" x14ac:dyDescent="0.25">
      <c r="AJ108" s="262"/>
      <c r="AK108" s="260"/>
      <c r="AL108" s="260"/>
      <c r="AM108" s="256"/>
      <c r="AS108" s="169"/>
      <c r="AT108" s="169"/>
      <c r="AU108" s="169"/>
      <c r="AV108" s="169"/>
      <c r="AW108" s="169"/>
      <c r="AX108" s="169"/>
    </row>
    <row r="109" spans="36:50" x14ac:dyDescent="0.25">
      <c r="AJ109" s="262"/>
      <c r="AK109" s="260"/>
      <c r="AL109" s="260"/>
      <c r="AM109" s="256"/>
      <c r="AS109" s="169"/>
      <c r="AT109" s="169"/>
      <c r="AU109" s="169"/>
      <c r="AV109" s="169"/>
      <c r="AW109" s="169"/>
      <c r="AX109" s="169"/>
    </row>
    <row r="110" spans="36:50" x14ac:dyDescent="0.25">
      <c r="AJ110" s="262"/>
      <c r="AK110" s="260"/>
      <c r="AL110" s="260"/>
      <c r="AM110" s="256"/>
      <c r="AS110" s="169"/>
      <c r="AT110" s="169"/>
      <c r="AU110" s="169"/>
      <c r="AV110" s="169"/>
      <c r="AW110" s="169"/>
      <c r="AX110" s="169"/>
    </row>
    <row r="111" spans="36:50" x14ac:dyDescent="0.25">
      <c r="AJ111" s="262"/>
      <c r="AK111" s="260"/>
      <c r="AL111" s="260"/>
      <c r="AM111" s="256"/>
      <c r="AS111" s="169"/>
      <c r="AT111" s="169"/>
      <c r="AU111" s="169"/>
      <c r="AV111" s="169"/>
      <c r="AW111" s="169"/>
      <c r="AX111" s="169"/>
    </row>
    <row r="112" spans="36:50" x14ac:dyDescent="0.25">
      <c r="AJ112" s="262"/>
      <c r="AK112" s="260"/>
      <c r="AL112" s="260"/>
      <c r="AM112" s="256"/>
      <c r="AS112" s="169"/>
      <c r="AT112" s="169"/>
      <c r="AU112" s="169"/>
      <c r="AV112" s="169"/>
      <c r="AW112" s="169"/>
      <c r="AX112" s="169"/>
    </row>
    <row r="113" spans="36:50" x14ac:dyDescent="0.25">
      <c r="AJ113" s="262"/>
      <c r="AK113" s="260"/>
      <c r="AL113" s="260"/>
      <c r="AM113" s="256"/>
      <c r="AS113" s="169"/>
      <c r="AT113" s="169"/>
      <c r="AU113" s="169"/>
      <c r="AV113" s="169"/>
      <c r="AW113" s="169"/>
      <c r="AX113" s="169"/>
    </row>
    <row r="114" spans="36:50" x14ac:dyDescent="0.25">
      <c r="AJ114" s="262"/>
      <c r="AK114" s="260"/>
      <c r="AL114" s="260"/>
      <c r="AM114" s="256"/>
      <c r="AS114" s="169"/>
      <c r="AT114" s="169"/>
      <c r="AU114" s="169"/>
      <c r="AV114" s="169"/>
      <c r="AW114" s="169"/>
      <c r="AX114" s="169"/>
    </row>
    <row r="115" spans="36:50" x14ac:dyDescent="0.25">
      <c r="AJ115" s="262"/>
      <c r="AK115" s="260"/>
      <c r="AL115" s="260"/>
      <c r="AM115" s="256"/>
      <c r="AS115" s="169"/>
      <c r="AT115" s="169"/>
      <c r="AU115" s="169"/>
      <c r="AV115" s="169"/>
      <c r="AW115" s="169"/>
      <c r="AX115" s="169"/>
    </row>
    <row r="116" spans="36:50" x14ac:dyDescent="0.25">
      <c r="AJ116" s="262"/>
      <c r="AK116" s="260"/>
      <c r="AL116" s="260"/>
      <c r="AM116" s="256"/>
      <c r="AS116" s="169"/>
      <c r="AT116" s="169"/>
      <c r="AU116" s="169"/>
      <c r="AV116" s="169"/>
      <c r="AW116" s="169"/>
      <c r="AX116" s="169"/>
    </row>
    <row r="117" spans="36:50" x14ac:dyDescent="0.25">
      <c r="AJ117" s="262"/>
      <c r="AK117" s="260"/>
      <c r="AL117" s="260"/>
      <c r="AM117" s="256"/>
      <c r="AS117" s="169"/>
      <c r="AT117" s="169"/>
      <c r="AU117" s="169"/>
      <c r="AV117" s="169"/>
      <c r="AW117" s="169"/>
      <c r="AX117" s="169"/>
    </row>
    <row r="118" spans="36:50" x14ac:dyDescent="0.25">
      <c r="AJ118" s="262"/>
      <c r="AK118" s="260"/>
      <c r="AL118" s="260"/>
      <c r="AM118" s="256"/>
      <c r="AS118" s="169"/>
      <c r="AT118" s="169"/>
      <c r="AU118" s="169"/>
      <c r="AV118" s="169"/>
      <c r="AW118" s="169"/>
      <c r="AX118" s="169"/>
    </row>
    <row r="119" spans="36:50" x14ac:dyDescent="0.25">
      <c r="AJ119" s="262"/>
      <c r="AK119" s="260"/>
      <c r="AL119" s="260"/>
      <c r="AM119" s="256"/>
      <c r="AS119" s="169"/>
      <c r="AT119" s="169"/>
      <c r="AU119" s="169"/>
      <c r="AV119" s="169"/>
      <c r="AW119" s="169"/>
      <c r="AX119" s="169"/>
    </row>
    <row r="120" spans="36:50" x14ac:dyDescent="0.25">
      <c r="AJ120" s="262"/>
      <c r="AK120" s="260"/>
      <c r="AL120" s="260"/>
      <c r="AM120" s="256"/>
      <c r="AS120" s="169"/>
      <c r="AT120" s="169"/>
      <c r="AU120" s="169"/>
      <c r="AV120" s="169"/>
      <c r="AW120" s="169"/>
      <c r="AX120" s="169"/>
    </row>
    <row r="121" spans="36:50" x14ac:dyDescent="0.25">
      <c r="AJ121" s="262"/>
      <c r="AK121" s="260"/>
      <c r="AL121" s="260"/>
      <c r="AM121" s="256"/>
      <c r="AS121" s="169"/>
      <c r="AT121" s="169"/>
      <c r="AU121" s="169"/>
      <c r="AV121" s="169"/>
      <c r="AW121" s="169"/>
      <c r="AX121" s="169"/>
    </row>
    <row r="122" spans="36:50" x14ac:dyDescent="0.25">
      <c r="AJ122" s="262"/>
      <c r="AK122" s="260"/>
      <c r="AL122" s="260"/>
      <c r="AM122" s="256"/>
      <c r="AS122" s="169"/>
      <c r="AT122" s="169"/>
      <c r="AU122" s="169"/>
      <c r="AV122" s="169"/>
      <c r="AW122" s="169"/>
      <c r="AX122" s="169"/>
    </row>
    <row r="123" spans="36:50" x14ac:dyDescent="0.25">
      <c r="AJ123" s="262"/>
      <c r="AK123" s="260"/>
      <c r="AL123" s="260"/>
      <c r="AM123" s="256"/>
      <c r="AS123" s="169"/>
      <c r="AT123" s="169"/>
      <c r="AU123" s="169"/>
      <c r="AV123" s="169"/>
      <c r="AW123" s="169"/>
      <c r="AX123" s="169"/>
    </row>
    <row r="124" spans="36:50" x14ac:dyDescent="0.25">
      <c r="AJ124" s="262"/>
      <c r="AK124" s="260"/>
      <c r="AL124" s="260"/>
      <c r="AM124" s="256"/>
      <c r="AS124" s="169"/>
      <c r="AT124" s="169"/>
      <c r="AU124" s="169"/>
      <c r="AV124" s="169"/>
      <c r="AW124" s="169"/>
      <c r="AX124" s="169"/>
    </row>
    <row r="125" spans="36:50" x14ac:dyDescent="0.25">
      <c r="AJ125" s="262"/>
      <c r="AK125" s="260"/>
      <c r="AL125" s="260"/>
      <c r="AM125" s="256"/>
      <c r="AS125" s="169"/>
      <c r="AT125" s="169"/>
      <c r="AU125" s="169"/>
      <c r="AV125" s="169"/>
      <c r="AW125" s="169"/>
      <c r="AX125" s="169"/>
    </row>
    <row r="126" spans="36:50" x14ac:dyDescent="0.25">
      <c r="AJ126" s="262"/>
      <c r="AK126" s="260"/>
      <c r="AL126" s="260"/>
      <c r="AM126" s="256"/>
      <c r="AS126" s="169"/>
      <c r="AT126" s="169"/>
      <c r="AU126" s="169"/>
      <c r="AV126" s="169"/>
      <c r="AW126" s="169"/>
      <c r="AX126" s="169"/>
    </row>
    <row r="127" spans="36:50" x14ac:dyDescent="0.25">
      <c r="AJ127" s="262"/>
      <c r="AK127" s="260"/>
      <c r="AL127" s="260"/>
      <c r="AM127" s="256"/>
      <c r="AS127" s="169"/>
      <c r="AT127" s="169"/>
      <c r="AU127" s="169"/>
      <c r="AV127" s="169"/>
      <c r="AW127" s="169"/>
      <c r="AX127" s="169"/>
    </row>
    <row r="128" spans="36:50" x14ac:dyDescent="0.25">
      <c r="AJ128" s="262"/>
      <c r="AK128" s="260"/>
      <c r="AL128" s="260"/>
      <c r="AM128" s="256"/>
      <c r="AS128" s="169"/>
      <c r="AT128" s="169"/>
      <c r="AU128" s="169"/>
      <c r="AV128" s="169"/>
      <c r="AW128" s="169"/>
      <c r="AX128" s="169"/>
    </row>
    <row r="129" spans="36:50" x14ac:dyDescent="0.25">
      <c r="AJ129" s="262"/>
      <c r="AK129" s="260"/>
      <c r="AL129" s="260"/>
      <c r="AM129" s="256"/>
      <c r="AS129" s="169"/>
      <c r="AT129" s="169"/>
      <c r="AU129" s="169"/>
      <c r="AV129" s="169"/>
      <c r="AW129" s="169"/>
      <c r="AX129" s="169"/>
    </row>
    <row r="130" spans="36:50" x14ac:dyDescent="0.25">
      <c r="AJ130" s="262"/>
      <c r="AK130" s="260"/>
      <c r="AL130" s="260"/>
      <c r="AM130" s="256"/>
      <c r="AS130" s="169"/>
      <c r="AT130" s="169"/>
      <c r="AU130" s="169"/>
      <c r="AV130" s="169"/>
      <c r="AW130" s="169"/>
      <c r="AX130" s="169"/>
    </row>
    <row r="131" spans="36:50" x14ac:dyDescent="0.25">
      <c r="AJ131" s="262"/>
      <c r="AK131" s="260"/>
      <c r="AL131" s="260"/>
      <c r="AM131" s="256"/>
      <c r="AS131" s="169"/>
      <c r="AT131" s="169"/>
      <c r="AU131" s="169"/>
      <c r="AV131" s="169"/>
      <c r="AW131" s="169"/>
      <c r="AX131" s="169"/>
    </row>
    <row r="132" spans="36:50" x14ac:dyDescent="0.25">
      <c r="AJ132" s="262"/>
      <c r="AK132" s="260"/>
      <c r="AL132" s="260"/>
      <c r="AM132" s="256"/>
      <c r="AS132" s="169"/>
      <c r="AT132" s="169"/>
      <c r="AU132" s="169"/>
      <c r="AV132" s="169"/>
      <c r="AW132" s="169"/>
      <c r="AX132" s="169"/>
    </row>
    <row r="133" spans="36:50" x14ac:dyDescent="0.25">
      <c r="AJ133" s="262"/>
      <c r="AK133" s="260"/>
      <c r="AL133" s="260"/>
      <c r="AM133" s="256"/>
      <c r="AS133" s="169"/>
      <c r="AT133" s="169"/>
      <c r="AU133" s="169"/>
      <c r="AV133" s="169"/>
      <c r="AW133" s="169"/>
      <c r="AX133" s="169"/>
    </row>
    <row r="134" spans="36:50" x14ac:dyDescent="0.25">
      <c r="AJ134" s="262"/>
      <c r="AK134" s="260"/>
      <c r="AL134" s="260"/>
      <c r="AM134" s="256"/>
      <c r="AS134" s="169"/>
      <c r="AT134" s="169"/>
      <c r="AU134" s="169"/>
      <c r="AV134" s="169"/>
      <c r="AW134" s="169"/>
      <c r="AX134" s="169"/>
    </row>
    <row r="135" spans="36:50" x14ac:dyDescent="0.25">
      <c r="AJ135" s="262"/>
      <c r="AK135" s="260"/>
      <c r="AL135" s="260"/>
      <c r="AM135" s="256"/>
      <c r="AS135" s="169"/>
      <c r="AT135" s="169"/>
      <c r="AU135" s="169"/>
      <c r="AV135" s="169"/>
      <c r="AW135" s="169"/>
      <c r="AX135" s="169"/>
    </row>
    <row r="136" spans="36:50" x14ac:dyDescent="0.25">
      <c r="AJ136" s="262"/>
      <c r="AK136" s="260"/>
      <c r="AL136" s="260"/>
      <c r="AM136" s="256"/>
      <c r="AS136" s="169"/>
      <c r="AT136" s="169"/>
      <c r="AU136" s="169"/>
      <c r="AV136" s="169"/>
      <c r="AW136" s="169"/>
      <c r="AX136" s="169"/>
    </row>
    <row r="137" spans="36:50" x14ac:dyDescent="0.25">
      <c r="AJ137" s="262"/>
      <c r="AK137" s="260"/>
      <c r="AL137" s="260"/>
      <c r="AM137" s="256"/>
      <c r="AS137" s="169"/>
      <c r="AT137" s="169"/>
      <c r="AU137" s="169"/>
      <c r="AV137" s="169"/>
      <c r="AW137" s="169"/>
      <c r="AX137" s="169"/>
    </row>
    <row r="138" spans="36:50" x14ac:dyDescent="0.25">
      <c r="AJ138" s="262"/>
      <c r="AK138" s="260"/>
      <c r="AL138" s="260"/>
      <c r="AM138" s="256"/>
      <c r="AS138" s="169"/>
      <c r="AT138" s="169"/>
      <c r="AU138" s="169"/>
      <c r="AV138" s="169"/>
      <c r="AW138" s="169"/>
      <c r="AX138" s="169"/>
    </row>
    <row r="139" spans="36:50" x14ac:dyDescent="0.25">
      <c r="AJ139" s="262"/>
      <c r="AK139" s="260"/>
      <c r="AL139" s="260"/>
      <c r="AM139" s="256"/>
      <c r="AS139" s="169"/>
      <c r="AT139" s="169"/>
      <c r="AU139" s="169"/>
      <c r="AV139" s="169"/>
      <c r="AW139" s="169"/>
      <c r="AX139" s="169"/>
    </row>
    <row r="140" spans="36:50" x14ac:dyDescent="0.25">
      <c r="AJ140" s="262"/>
      <c r="AK140" s="260"/>
      <c r="AL140" s="260"/>
      <c r="AM140" s="256"/>
      <c r="AS140" s="169"/>
      <c r="AT140" s="169"/>
      <c r="AU140" s="169"/>
      <c r="AV140" s="169"/>
      <c r="AW140" s="169"/>
      <c r="AX140" s="169"/>
    </row>
    <row r="141" spans="36:50" x14ac:dyDescent="0.25">
      <c r="AJ141" s="262"/>
      <c r="AK141" s="260"/>
      <c r="AL141" s="260"/>
      <c r="AM141" s="256"/>
      <c r="AS141" s="169"/>
      <c r="AT141" s="169"/>
      <c r="AU141" s="169"/>
      <c r="AV141" s="169"/>
      <c r="AW141" s="169"/>
      <c r="AX141" s="169"/>
    </row>
    <row r="142" spans="36:50" x14ac:dyDescent="0.25">
      <c r="AJ142" s="262"/>
      <c r="AK142" s="260"/>
      <c r="AL142" s="260"/>
      <c r="AM142" s="256"/>
      <c r="AS142" s="169"/>
      <c r="AT142" s="169"/>
      <c r="AU142" s="169"/>
      <c r="AV142" s="169"/>
      <c r="AW142" s="169"/>
      <c r="AX142" s="169"/>
    </row>
    <row r="143" spans="36:50" x14ac:dyDescent="0.25">
      <c r="AJ143" s="262"/>
      <c r="AK143" s="260"/>
      <c r="AL143" s="260"/>
      <c r="AM143" s="256"/>
      <c r="AS143" s="169"/>
      <c r="AT143" s="169"/>
      <c r="AU143" s="169"/>
      <c r="AV143" s="169"/>
      <c r="AW143" s="169"/>
      <c r="AX143" s="169"/>
    </row>
    <row r="144" spans="36:50" x14ac:dyDescent="0.25">
      <c r="AJ144" s="262"/>
      <c r="AK144" s="260"/>
      <c r="AL144" s="260"/>
      <c r="AM144" s="256"/>
      <c r="AS144" s="169"/>
      <c r="AT144" s="169"/>
      <c r="AU144" s="169"/>
      <c r="AV144" s="169"/>
      <c r="AW144" s="169"/>
      <c r="AX144" s="169"/>
    </row>
    <row r="145" spans="36:50" x14ac:dyDescent="0.25">
      <c r="AJ145" s="262"/>
      <c r="AK145" s="260"/>
      <c r="AL145" s="260"/>
      <c r="AM145" s="256"/>
      <c r="AS145" s="169"/>
      <c r="AT145" s="169"/>
      <c r="AU145" s="169"/>
      <c r="AV145" s="169"/>
      <c r="AW145" s="169"/>
      <c r="AX145" s="169"/>
    </row>
    <row r="146" spans="36:50" x14ac:dyDescent="0.25">
      <c r="AJ146" s="262"/>
      <c r="AK146" s="260"/>
      <c r="AL146" s="260"/>
      <c r="AM146" s="256"/>
      <c r="AS146" s="169"/>
      <c r="AT146" s="169"/>
      <c r="AU146" s="169"/>
      <c r="AV146" s="169"/>
      <c r="AW146" s="169"/>
      <c r="AX146" s="169"/>
    </row>
    <row r="147" spans="36:50" x14ac:dyDescent="0.25">
      <c r="AJ147" s="262"/>
      <c r="AK147" s="260"/>
      <c r="AL147" s="260"/>
      <c r="AM147" s="256"/>
      <c r="AS147" s="169"/>
      <c r="AT147" s="169"/>
      <c r="AU147" s="169"/>
      <c r="AV147" s="169"/>
      <c r="AW147" s="169"/>
      <c r="AX147" s="169"/>
    </row>
    <row r="148" spans="36:50" x14ac:dyDescent="0.25">
      <c r="AJ148" s="262"/>
      <c r="AK148" s="260"/>
      <c r="AL148" s="260"/>
      <c r="AM148" s="256"/>
      <c r="AS148" s="169"/>
      <c r="AT148" s="169"/>
      <c r="AU148" s="169"/>
      <c r="AV148" s="169"/>
      <c r="AW148" s="169"/>
      <c r="AX148" s="169"/>
    </row>
    <row r="149" spans="36:50" x14ac:dyDescent="0.25">
      <c r="AJ149" s="262"/>
      <c r="AK149" s="260"/>
      <c r="AL149" s="260"/>
      <c r="AM149" s="256"/>
      <c r="AS149" s="169"/>
      <c r="AT149" s="169"/>
      <c r="AU149" s="169"/>
      <c r="AV149" s="169"/>
      <c r="AW149" s="169"/>
      <c r="AX149" s="169"/>
    </row>
    <row r="150" spans="36:50" x14ac:dyDescent="0.25">
      <c r="AJ150" s="262"/>
      <c r="AK150" s="260"/>
      <c r="AL150" s="260"/>
      <c r="AM150" s="256"/>
      <c r="AS150" s="169"/>
      <c r="AT150" s="169"/>
      <c r="AU150" s="169"/>
      <c r="AV150" s="169"/>
      <c r="AW150" s="169"/>
      <c r="AX150" s="169"/>
    </row>
    <row r="151" spans="36:50" x14ac:dyDescent="0.25">
      <c r="AJ151" s="262"/>
      <c r="AK151" s="260"/>
      <c r="AL151" s="260"/>
      <c r="AM151" s="256"/>
      <c r="AS151" s="169"/>
      <c r="AT151" s="169"/>
      <c r="AU151" s="169"/>
      <c r="AV151" s="169"/>
      <c r="AW151" s="169"/>
      <c r="AX151" s="169"/>
    </row>
    <row r="152" spans="36:50" x14ac:dyDescent="0.25">
      <c r="AJ152" s="262"/>
      <c r="AK152" s="260"/>
      <c r="AL152" s="260"/>
      <c r="AM152" s="256"/>
      <c r="AS152" s="169"/>
      <c r="AT152" s="169"/>
      <c r="AU152" s="169"/>
      <c r="AV152" s="169"/>
      <c r="AW152" s="169"/>
      <c r="AX152" s="169"/>
    </row>
    <row r="153" spans="36:50" x14ac:dyDescent="0.25">
      <c r="AJ153" s="262"/>
      <c r="AK153" s="260"/>
      <c r="AL153" s="260"/>
      <c r="AM153" s="256"/>
      <c r="AS153" s="169"/>
      <c r="AT153" s="169"/>
      <c r="AU153" s="169"/>
      <c r="AV153" s="169"/>
      <c r="AW153" s="169"/>
      <c r="AX153" s="169"/>
    </row>
    <row r="154" spans="36:50" x14ac:dyDescent="0.25">
      <c r="AJ154" s="262"/>
      <c r="AK154" s="260"/>
      <c r="AL154" s="260"/>
      <c r="AM154" s="256"/>
      <c r="AS154" s="169"/>
      <c r="AT154" s="169"/>
      <c r="AU154" s="169"/>
      <c r="AV154" s="169"/>
      <c r="AW154" s="169"/>
      <c r="AX154" s="169"/>
    </row>
    <row r="155" spans="36:50" x14ac:dyDescent="0.25">
      <c r="AJ155" s="262"/>
      <c r="AK155" s="260"/>
      <c r="AL155" s="260"/>
      <c r="AM155" s="256"/>
      <c r="AS155" s="169"/>
      <c r="AT155" s="169"/>
      <c r="AU155" s="169"/>
      <c r="AV155" s="169"/>
      <c r="AW155" s="169"/>
      <c r="AX155" s="169"/>
    </row>
    <row r="156" spans="36:50" x14ac:dyDescent="0.25">
      <c r="AJ156" s="262"/>
      <c r="AK156" s="260"/>
      <c r="AL156" s="260"/>
      <c r="AM156" s="256"/>
      <c r="AS156" s="169"/>
      <c r="AT156" s="169"/>
      <c r="AU156" s="169"/>
      <c r="AV156" s="169"/>
      <c r="AW156" s="169"/>
      <c r="AX156" s="169"/>
    </row>
    <row r="157" spans="36:50" x14ac:dyDescent="0.25">
      <c r="AJ157" s="262"/>
      <c r="AK157" s="260"/>
      <c r="AL157" s="260"/>
      <c r="AM157" s="256"/>
      <c r="AS157" s="169"/>
      <c r="AT157" s="169"/>
      <c r="AU157" s="169"/>
      <c r="AV157" s="169"/>
      <c r="AW157" s="169"/>
      <c r="AX157" s="169"/>
    </row>
    <row r="158" spans="36:50" x14ac:dyDescent="0.25">
      <c r="AJ158" s="262"/>
      <c r="AK158" s="260"/>
      <c r="AL158" s="260"/>
      <c r="AM158" s="256"/>
      <c r="AS158" s="169"/>
      <c r="AT158" s="169"/>
      <c r="AU158" s="169"/>
      <c r="AV158" s="169"/>
      <c r="AW158" s="169"/>
      <c r="AX158" s="169"/>
    </row>
    <row r="159" spans="36:50" x14ac:dyDescent="0.25">
      <c r="AJ159" s="262"/>
      <c r="AK159" s="260"/>
      <c r="AL159" s="260"/>
      <c r="AM159" s="256"/>
      <c r="AS159" s="169"/>
      <c r="AT159" s="169"/>
      <c r="AU159" s="169"/>
      <c r="AV159" s="169"/>
      <c r="AW159" s="169"/>
      <c r="AX159" s="169"/>
    </row>
    <row r="160" spans="36:50" x14ac:dyDescent="0.25">
      <c r="AJ160" s="262"/>
      <c r="AK160" s="260"/>
      <c r="AL160" s="260"/>
      <c r="AM160" s="256"/>
      <c r="AS160" s="169"/>
      <c r="AT160" s="169"/>
      <c r="AU160" s="169"/>
      <c r="AV160" s="169"/>
      <c r="AW160" s="169"/>
      <c r="AX160" s="169"/>
    </row>
    <row r="161" spans="36:50" x14ac:dyDescent="0.25">
      <c r="AJ161" s="262"/>
      <c r="AK161" s="260"/>
      <c r="AL161" s="260"/>
      <c r="AM161" s="256"/>
      <c r="AS161" s="169"/>
      <c r="AT161" s="169"/>
      <c r="AU161" s="169"/>
      <c r="AV161" s="169"/>
      <c r="AW161" s="169"/>
      <c r="AX161" s="169"/>
    </row>
    <row r="162" spans="36:50" x14ac:dyDescent="0.25">
      <c r="AJ162" s="262"/>
      <c r="AK162" s="260"/>
      <c r="AL162" s="260"/>
      <c r="AM162" s="256"/>
      <c r="AS162" s="169"/>
      <c r="AT162" s="169"/>
      <c r="AU162" s="169"/>
      <c r="AV162" s="169"/>
      <c r="AW162" s="169"/>
      <c r="AX162" s="169"/>
    </row>
    <row r="163" spans="36:50" x14ac:dyDescent="0.25">
      <c r="AJ163" s="262"/>
      <c r="AK163" s="260"/>
      <c r="AL163" s="260"/>
      <c r="AM163" s="256"/>
      <c r="AS163" s="169"/>
      <c r="AT163" s="169"/>
      <c r="AU163" s="169"/>
      <c r="AV163" s="169"/>
      <c r="AW163" s="169"/>
      <c r="AX163" s="169"/>
    </row>
    <row r="164" spans="36:50" x14ac:dyDescent="0.25">
      <c r="AJ164" s="262"/>
      <c r="AK164" s="260"/>
      <c r="AL164" s="260"/>
      <c r="AM164" s="256"/>
      <c r="AS164" s="169"/>
      <c r="AT164" s="169"/>
      <c r="AU164" s="169"/>
      <c r="AV164" s="169"/>
      <c r="AW164" s="169"/>
      <c r="AX164" s="169"/>
    </row>
    <row r="165" spans="36:50" x14ac:dyDescent="0.25">
      <c r="AJ165" s="262"/>
      <c r="AK165" s="260"/>
      <c r="AL165" s="260"/>
      <c r="AM165" s="256"/>
      <c r="AS165" s="169"/>
      <c r="AT165" s="169"/>
      <c r="AU165" s="169"/>
      <c r="AV165" s="169"/>
      <c r="AW165" s="169"/>
      <c r="AX165" s="169"/>
    </row>
    <row r="166" spans="36:50" x14ac:dyDescent="0.25">
      <c r="AJ166" s="262"/>
      <c r="AK166" s="260"/>
      <c r="AL166" s="260"/>
      <c r="AM166" s="256"/>
      <c r="AS166" s="169"/>
      <c r="AT166" s="169"/>
      <c r="AU166" s="169"/>
      <c r="AV166" s="169"/>
      <c r="AW166" s="169"/>
      <c r="AX166" s="169"/>
    </row>
    <row r="167" spans="36:50" x14ac:dyDescent="0.25">
      <c r="AJ167" s="262"/>
      <c r="AK167" s="260"/>
      <c r="AL167" s="260"/>
      <c r="AM167" s="256"/>
      <c r="AS167" s="169"/>
      <c r="AT167" s="169"/>
      <c r="AU167" s="169"/>
      <c r="AV167" s="169"/>
      <c r="AW167" s="169"/>
      <c r="AX167" s="169"/>
    </row>
    <row r="168" spans="36:50" x14ac:dyDescent="0.25">
      <c r="AJ168" s="262"/>
      <c r="AK168" s="260"/>
      <c r="AL168" s="260"/>
      <c r="AM168" s="256"/>
      <c r="AS168" s="169"/>
      <c r="AT168" s="169"/>
      <c r="AU168" s="169"/>
      <c r="AV168" s="169"/>
      <c r="AW168" s="169"/>
      <c r="AX168" s="169"/>
    </row>
    <row r="169" spans="36:50" x14ac:dyDescent="0.25">
      <c r="AJ169" s="262"/>
      <c r="AK169" s="260"/>
      <c r="AL169" s="260"/>
      <c r="AM169" s="256"/>
      <c r="AS169" s="169"/>
      <c r="AT169" s="169"/>
      <c r="AU169" s="169"/>
      <c r="AV169" s="169"/>
      <c r="AW169" s="169"/>
      <c r="AX169" s="169"/>
    </row>
    <row r="170" spans="36:50" x14ac:dyDescent="0.25">
      <c r="AJ170" s="262"/>
      <c r="AK170" s="260"/>
      <c r="AL170" s="260"/>
      <c r="AM170" s="256"/>
      <c r="AS170" s="169"/>
      <c r="AT170" s="169"/>
      <c r="AU170" s="169"/>
      <c r="AV170" s="169"/>
      <c r="AW170" s="169"/>
      <c r="AX170" s="169"/>
    </row>
    <row r="171" spans="36:50" x14ac:dyDescent="0.25">
      <c r="AJ171" s="262"/>
      <c r="AK171" s="260"/>
      <c r="AL171" s="260"/>
      <c r="AM171" s="256"/>
      <c r="AS171" s="169"/>
      <c r="AT171" s="169"/>
      <c r="AU171" s="169"/>
      <c r="AV171" s="169"/>
      <c r="AW171" s="169"/>
      <c r="AX171" s="169"/>
    </row>
    <row r="172" spans="36:50" x14ac:dyDescent="0.25">
      <c r="AJ172" s="262"/>
      <c r="AK172" s="260"/>
      <c r="AL172" s="260"/>
      <c r="AM172" s="256"/>
      <c r="AS172" s="169"/>
      <c r="AT172" s="169"/>
      <c r="AU172" s="169"/>
      <c r="AV172" s="169"/>
      <c r="AW172" s="169"/>
      <c r="AX172" s="169"/>
    </row>
    <row r="173" spans="36:50" x14ac:dyDescent="0.25">
      <c r="AJ173" s="262"/>
      <c r="AK173" s="260"/>
      <c r="AL173" s="260"/>
      <c r="AM173" s="256"/>
      <c r="AS173" s="169"/>
      <c r="AT173" s="169"/>
      <c r="AU173" s="169"/>
      <c r="AV173" s="169"/>
      <c r="AW173" s="169"/>
      <c r="AX173" s="169"/>
    </row>
    <row r="174" spans="36:50" x14ac:dyDescent="0.25">
      <c r="AJ174" s="262"/>
      <c r="AK174" s="260"/>
      <c r="AL174" s="260"/>
      <c r="AM174" s="256"/>
      <c r="AS174" s="169"/>
      <c r="AT174" s="169"/>
      <c r="AU174" s="169"/>
      <c r="AV174" s="169"/>
      <c r="AW174" s="169"/>
      <c r="AX174" s="169"/>
    </row>
    <row r="175" spans="36:50" x14ac:dyDescent="0.25">
      <c r="AJ175" s="262"/>
      <c r="AK175" s="260"/>
      <c r="AL175" s="260"/>
      <c r="AM175" s="256"/>
      <c r="AS175" s="169"/>
      <c r="AT175" s="169"/>
      <c r="AU175" s="169"/>
      <c r="AV175" s="169"/>
      <c r="AW175" s="169"/>
      <c r="AX175" s="169"/>
    </row>
    <row r="176" spans="36:50" x14ac:dyDescent="0.25">
      <c r="AJ176" s="262"/>
      <c r="AK176" s="260"/>
      <c r="AL176" s="260"/>
      <c r="AM176" s="256"/>
      <c r="AS176" s="169"/>
      <c r="AT176" s="169"/>
      <c r="AU176" s="169"/>
      <c r="AV176" s="169"/>
      <c r="AW176" s="169"/>
      <c r="AX176" s="169"/>
    </row>
    <row r="177" spans="36:50" x14ac:dyDescent="0.25">
      <c r="AJ177" s="262"/>
      <c r="AK177" s="260"/>
      <c r="AL177" s="260"/>
      <c r="AM177" s="256"/>
      <c r="AS177" s="169"/>
      <c r="AT177" s="169"/>
      <c r="AU177" s="169"/>
      <c r="AV177" s="169"/>
      <c r="AW177" s="169"/>
      <c r="AX177" s="169"/>
    </row>
    <row r="178" spans="36:50" x14ac:dyDescent="0.25">
      <c r="AJ178" s="262"/>
      <c r="AK178" s="260"/>
      <c r="AL178" s="260"/>
      <c r="AM178" s="256"/>
      <c r="AS178" s="169"/>
      <c r="AT178" s="169"/>
      <c r="AU178" s="169"/>
      <c r="AV178" s="169"/>
      <c r="AW178" s="169"/>
      <c r="AX178" s="169"/>
    </row>
    <row r="179" spans="36:50" x14ac:dyDescent="0.25">
      <c r="AJ179" s="262"/>
      <c r="AK179" s="260"/>
      <c r="AL179" s="260"/>
      <c r="AM179" s="256"/>
      <c r="AS179" s="169"/>
      <c r="AT179" s="169"/>
      <c r="AU179" s="169"/>
      <c r="AV179" s="169"/>
      <c r="AW179" s="169"/>
      <c r="AX179" s="169"/>
    </row>
    <row r="180" spans="36:50" x14ac:dyDescent="0.25">
      <c r="AJ180" s="262"/>
      <c r="AK180" s="260"/>
      <c r="AL180" s="260"/>
      <c r="AM180" s="256"/>
      <c r="AS180" s="169"/>
      <c r="AT180" s="169"/>
      <c r="AU180" s="169"/>
      <c r="AV180" s="169"/>
      <c r="AW180" s="169"/>
      <c r="AX180" s="169"/>
    </row>
    <row r="181" spans="36:50" x14ac:dyDescent="0.25">
      <c r="AJ181" s="262"/>
      <c r="AK181" s="260"/>
      <c r="AL181" s="260"/>
      <c r="AM181" s="256"/>
      <c r="AS181" s="169"/>
      <c r="AT181" s="169"/>
      <c r="AU181" s="169"/>
      <c r="AV181" s="169"/>
      <c r="AW181" s="169"/>
      <c r="AX181" s="169"/>
    </row>
    <row r="182" spans="36:50" x14ac:dyDescent="0.25">
      <c r="AJ182" s="262"/>
      <c r="AK182" s="260"/>
      <c r="AL182" s="260"/>
      <c r="AM182" s="256"/>
      <c r="AS182" s="169"/>
      <c r="AT182" s="169"/>
      <c r="AU182" s="169"/>
      <c r="AV182" s="169"/>
      <c r="AW182" s="169"/>
      <c r="AX182" s="169"/>
    </row>
    <row r="183" spans="36:50" x14ac:dyDescent="0.25">
      <c r="AJ183" s="262"/>
      <c r="AK183" s="260"/>
      <c r="AL183" s="260"/>
      <c r="AM183" s="256"/>
      <c r="AS183" s="169"/>
      <c r="AT183" s="169"/>
      <c r="AU183" s="169"/>
      <c r="AV183" s="169"/>
      <c r="AW183" s="169"/>
      <c r="AX183" s="169"/>
    </row>
    <row r="184" spans="36:50" x14ac:dyDescent="0.25">
      <c r="AJ184" s="262"/>
      <c r="AK184" s="260"/>
      <c r="AL184" s="260"/>
      <c r="AM184" s="256"/>
      <c r="AS184" s="169"/>
      <c r="AT184" s="169"/>
      <c r="AU184" s="169"/>
      <c r="AV184" s="169"/>
      <c r="AW184" s="169"/>
      <c r="AX184" s="169"/>
    </row>
    <row r="185" spans="36:50" x14ac:dyDescent="0.25">
      <c r="AJ185" s="262"/>
      <c r="AK185" s="260"/>
      <c r="AL185" s="260"/>
      <c r="AM185" s="256"/>
      <c r="AS185" s="169"/>
      <c r="AT185" s="169"/>
      <c r="AU185" s="169"/>
      <c r="AV185" s="169"/>
      <c r="AW185" s="169"/>
      <c r="AX185" s="169"/>
    </row>
    <row r="186" spans="36:50" x14ac:dyDescent="0.25">
      <c r="AJ186" s="262"/>
      <c r="AK186" s="260"/>
      <c r="AL186" s="260"/>
      <c r="AM186" s="256"/>
      <c r="AS186" s="169"/>
      <c r="AT186" s="169"/>
      <c r="AU186" s="169"/>
      <c r="AV186" s="169"/>
      <c r="AW186" s="169"/>
      <c r="AX186" s="169"/>
    </row>
    <row r="187" spans="36:50" x14ac:dyDescent="0.25">
      <c r="AJ187" s="262"/>
      <c r="AK187" s="260"/>
      <c r="AL187" s="260"/>
      <c r="AM187" s="256"/>
      <c r="AS187" s="169"/>
      <c r="AT187" s="169"/>
      <c r="AU187" s="169"/>
      <c r="AV187" s="169"/>
      <c r="AW187" s="169"/>
      <c r="AX187" s="169"/>
    </row>
    <row r="188" spans="36:50" x14ac:dyDescent="0.25">
      <c r="AJ188" s="262"/>
      <c r="AK188" s="260"/>
      <c r="AL188" s="260"/>
      <c r="AM188" s="256"/>
      <c r="AS188" s="169"/>
      <c r="AT188" s="169"/>
      <c r="AU188" s="169"/>
      <c r="AV188" s="169"/>
      <c r="AW188" s="169"/>
      <c r="AX188" s="169"/>
    </row>
    <row r="189" spans="36:50" x14ac:dyDescent="0.25">
      <c r="AJ189" s="262"/>
      <c r="AK189" s="260"/>
      <c r="AL189" s="260"/>
      <c r="AM189" s="256"/>
      <c r="AS189" s="169"/>
      <c r="AT189" s="169"/>
      <c r="AU189" s="169"/>
      <c r="AV189" s="169"/>
      <c r="AW189" s="169"/>
      <c r="AX189" s="169"/>
    </row>
    <row r="190" spans="36:50" x14ac:dyDescent="0.25">
      <c r="AJ190" s="262"/>
      <c r="AK190" s="260"/>
      <c r="AL190" s="260"/>
      <c r="AM190" s="256"/>
      <c r="AS190" s="169"/>
      <c r="AT190" s="169"/>
      <c r="AU190" s="169"/>
      <c r="AV190" s="169"/>
      <c r="AW190" s="169"/>
      <c r="AX190" s="169"/>
    </row>
    <row r="191" spans="36:50" x14ac:dyDescent="0.25">
      <c r="AJ191" s="262"/>
      <c r="AK191" s="260"/>
      <c r="AL191" s="260"/>
      <c r="AM191" s="256"/>
      <c r="AS191" s="169"/>
      <c r="AT191" s="169"/>
      <c r="AU191" s="169"/>
      <c r="AV191" s="169"/>
      <c r="AW191" s="169"/>
      <c r="AX191" s="169"/>
    </row>
    <row r="192" spans="36:50" x14ac:dyDescent="0.25">
      <c r="AJ192" s="262"/>
      <c r="AK192" s="260"/>
      <c r="AL192" s="260"/>
      <c r="AM192" s="256"/>
      <c r="AS192" s="169"/>
      <c r="AT192" s="169"/>
      <c r="AU192" s="169"/>
      <c r="AV192" s="169"/>
      <c r="AW192" s="169"/>
      <c r="AX192" s="169"/>
    </row>
    <row r="193" spans="36:50" x14ac:dyDescent="0.25">
      <c r="AJ193" s="262"/>
      <c r="AK193" s="260"/>
      <c r="AL193" s="260"/>
      <c r="AM193" s="256"/>
      <c r="AS193" s="169"/>
      <c r="AT193" s="169"/>
      <c r="AU193" s="169"/>
      <c r="AV193" s="169"/>
      <c r="AW193" s="169"/>
      <c r="AX193" s="169"/>
    </row>
    <row r="194" spans="36:50" x14ac:dyDescent="0.25">
      <c r="AJ194" s="262"/>
      <c r="AK194" s="260"/>
      <c r="AL194" s="260"/>
      <c r="AM194" s="256"/>
      <c r="AS194" s="169"/>
      <c r="AT194" s="169"/>
      <c r="AU194" s="169"/>
      <c r="AV194" s="169"/>
      <c r="AW194" s="169"/>
      <c r="AX194" s="169"/>
    </row>
    <row r="195" spans="36:50" x14ac:dyDescent="0.25">
      <c r="AJ195" s="262"/>
      <c r="AK195" s="260"/>
      <c r="AL195" s="260"/>
      <c r="AM195" s="256"/>
      <c r="AS195" s="169"/>
      <c r="AT195" s="169"/>
      <c r="AU195" s="169"/>
      <c r="AV195" s="169"/>
      <c r="AW195" s="169"/>
      <c r="AX195" s="169"/>
    </row>
    <row r="196" spans="36:50" x14ac:dyDescent="0.25">
      <c r="AJ196" s="262"/>
      <c r="AK196" s="260"/>
      <c r="AL196" s="260"/>
      <c r="AM196" s="256"/>
      <c r="AS196" s="169"/>
      <c r="AT196" s="169"/>
      <c r="AU196" s="169"/>
      <c r="AV196" s="169"/>
      <c r="AW196" s="169"/>
      <c r="AX196" s="169"/>
    </row>
    <row r="197" spans="36:50" x14ac:dyDescent="0.25">
      <c r="AJ197" s="262"/>
      <c r="AK197" s="260"/>
      <c r="AL197" s="260"/>
      <c r="AM197" s="256"/>
      <c r="AS197" s="169"/>
      <c r="AT197" s="169"/>
      <c r="AU197" s="169"/>
      <c r="AV197" s="169"/>
      <c r="AW197" s="169"/>
      <c r="AX197" s="169"/>
    </row>
    <row r="198" spans="36:50" x14ac:dyDescent="0.25">
      <c r="AJ198" s="262"/>
      <c r="AK198" s="260"/>
      <c r="AL198" s="260"/>
      <c r="AM198" s="256"/>
      <c r="AS198" s="169"/>
      <c r="AT198" s="169"/>
      <c r="AU198" s="169"/>
      <c r="AV198" s="169"/>
      <c r="AW198" s="169"/>
      <c r="AX198" s="169"/>
    </row>
    <row r="199" spans="36:50" x14ac:dyDescent="0.25">
      <c r="AJ199" s="262"/>
      <c r="AK199" s="260"/>
      <c r="AL199" s="260"/>
      <c r="AM199" s="256"/>
      <c r="AS199" s="169"/>
      <c r="AT199" s="169"/>
      <c r="AU199" s="169"/>
      <c r="AV199" s="169"/>
      <c r="AW199" s="169"/>
      <c r="AX199" s="169"/>
    </row>
    <row r="200" spans="36:50" x14ac:dyDescent="0.25">
      <c r="AJ200" s="262"/>
      <c r="AK200" s="260"/>
      <c r="AL200" s="260"/>
      <c r="AM200" s="256"/>
      <c r="AS200" s="169"/>
      <c r="AT200" s="169"/>
      <c r="AU200" s="169"/>
      <c r="AV200" s="169"/>
      <c r="AW200" s="169"/>
      <c r="AX200" s="169"/>
    </row>
    <row r="201" spans="36:50" x14ac:dyDescent="0.25">
      <c r="AJ201" s="262"/>
      <c r="AK201" s="260"/>
      <c r="AL201" s="260"/>
      <c r="AM201" s="256"/>
      <c r="AS201" s="169"/>
      <c r="AT201" s="169"/>
      <c r="AU201" s="169"/>
      <c r="AV201" s="169"/>
      <c r="AW201" s="169"/>
      <c r="AX201" s="169"/>
    </row>
    <row r="202" spans="36:50" x14ac:dyDescent="0.25">
      <c r="AJ202" s="262"/>
      <c r="AK202" s="260"/>
      <c r="AL202" s="260"/>
      <c r="AM202" s="256"/>
      <c r="AS202" s="169"/>
      <c r="AT202" s="169"/>
      <c r="AU202" s="169"/>
      <c r="AV202" s="169"/>
      <c r="AW202" s="169"/>
      <c r="AX202" s="169"/>
    </row>
    <row r="203" spans="36:50" x14ac:dyDescent="0.25">
      <c r="AJ203" s="262"/>
      <c r="AK203" s="260"/>
      <c r="AL203" s="260"/>
      <c r="AM203" s="256"/>
      <c r="AS203" s="169"/>
      <c r="AT203" s="169"/>
      <c r="AU203" s="169"/>
      <c r="AV203" s="169"/>
      <c r="AW203" s="169"/>
      <c r="AX203" s="169"/>
    </row>
    <row r="204" spans="36:50" x14ac:dyDescent="0.25">
      <c r="AJ204" s="262"/>
      <c r="AK204" s="260"/>
      <c r="AL204" s="260"/>
      <c r="AM204" s="256"/>
      <c r="AS204" s="169"/>
      <c r="AT204" s="169"/>
      <c r="AU204" s="169"/>
      <c r="AV204" s="169"/>
      <c r="AW204" s="169"/>
      <c r="AX204" s="169"/>
    </row>
    <row r="205" spans="36:50" x14ac:dyDescent="0.25">
      <c r="AJ205" s="262"/>
      <c r="AK205" s="260"/>
      <c r="AL205" s="260"/>
      <c r="AM205" s="256"/>
      <c r="AS205" s="169"/>
      <c r="AT205" s="169"/>
      <c r="AU205" s="169"/>
      <c r="AV205" s="169"/>
      <c r="AW205" s="169"/>
      <c r="AX205" s="169"/>
    </row>
    <row r="206" spans="36:50" x14ac:dyDescent="0.25">
      <c r="AJ206" s="262"/>
      <c r="AK206" s="260"/>
      <c r="AL206" s="260"/>
      <c r="AM206" s="256"/>
      <c r="AS206" s="169"/>
      <c r="AT206" s="169"/>
      <c r="AU206" s="169"/>
      <c r="AV206" s="169"/>
      <c r="AW206" s="169"/>
      <c r="AX206" s="169"/>
    </row>
    <row r="207" spans="36:50" x14ac:dyDescent="0.25">
      <c r="AJ207" s="262"/>
      <c r="AK207" s="260"/>
      <c r="AL207" s="260"/>
      <c r="AM207" s="256"/>
      <c r="AS207" s="169"/>
      <c r="AT207" s="169"/>
      <c r="AU207" s="169"/>
      <c r="AV207" s="169"/>
      <c r="AW207" s="169"/>
      <c r="AX207" s="169"/>
    </row>
    <row r="208" spans="36:50" x14ac:dyDescent="0.25">
      <c r="AJ208" s="262"/>
      <c r="AK208" s="260"/>
      <c r="AL208" s="260"/>
      <c r="AM208" s="256"/>
      <c r="AS208" s="169"/>
      <c r="AT208" s="169"/>
      <c r="AU208" s="169"/>
      <c r="AV208" s="169"/>
      <c r="AW208" s="169"/>
      <c r="AX208" s="169"/>
    </row>
    <row r="209" spans="36:50" x14ac:dyDescent="0.25">
      <c r="AJ209" s="262"/>
      <c r="AK209" s="260"/>
      <c r="AL209" s="260"/>
      <c r="AM209" s="256"/>
      <c r="AS209" s="169"/>
      <c r="AT209" s="169"/>
      <c r="AU209" s="169"/>
      <c r="AV209" s="169"/>
      <c r="AW209" s="169"/>
      <c r="AX209" s="169"/>
    </row>
    <row r="210" spans="36:50" x14ac:dyDescent="0.25">
      <c r="AJ210" s="262"/>
      <c r="AK210" s="260"/>
      <c r="AL210" s="260"/>
      <c r="AM210" s="256"/>
      <c r="AS210" s="169"/>
      <c r="AT210" s="169"/>
      <c r="AU210" s="169"/>
      <c r="AV210" s="169"/>
      <c r="AW210" s="169"/>
      <c r="AX210" s="169"/>
    </row>
    <row r="211" spans="36:50" x14ac:dyDescent="0.25">
      <c r="AJ211" s="262"/>
      <c r="AK211" s="260"/>
      <c r="AL211" s="260"/>
      <c r="AM211" s="256"/>
      <c r="AS211" s="169"/>
      <c r="AT211" s="169"/>
      <c r="AU211" s="169"/>
      <c r="AV211" s="169"/>
      <c r="AW211" s="169"/>
      <c r="AX211" s="169"/>
    </row>
    <row r="212" spans="36:50" x14ac:dyDescent="0.25">
      <c r="AJ212" s="262"/>
      <c r="AK212" s="260"/>
      <c r="AL212" s="260"/>
      <c r="AM212" s="256"/>
      <c r="AS212" s="169"/>
      <c r="AT212" s="169"/>
      <c r="AU212" s="169"/>
      <c r="AV212" s="169"/>
      <c r="AW212" s="169"/>
      <c r="AX212" s="169"/>
    </row>
    <row r="213" spans="36:50" x14ac:dyDescent="0.25">
      <c r="AJ213" s="262"/>
      <c r="AK213" s="260"/>
      <c r="AL213" s="260"/>
      <c r="AM213" s="256"/>
      <c r="AS213" s="169"/>
      <c r="AT213" s="169"/>
      <c r="AU213" s="169"/>
      <c r="AV213" s="169"/>
      <c r="AW213" s="169"/>
      <c r="AX213" s="169"/>
    </row>
    <row r="214" spans="36:50" x14ac:dyDescent="0.25">
      <c r="AJ214" s="262"/>
      <c r="AK214" s="260"/>
      <c r="AL214" s="260"/>
      <c r="AM214" s="256"/>
      <c r="AS214" s="169"/>
      <c r="AT214" s="169"/>
      <c r="AU214" s="169"/>
      <c r="AV214" s="169"/>
      <c r="AW214" s="169"/>
      <c r="AX214" s="169"/>
    </row>
    <row r="215" spans="36:50" x14ac:dyDescent="0.25">
      <c r="AJ215" s="262"/>
      <c r="AK215" s="260"/>
      <c r="AL215" s="260"/>
      <c r="AM215" s="256"/>
      <c r="AS215" s="169"/>
      <c r="AT215" s="169"/>
      <c r="AU215" s="169"/>
      <c r="AV215" s="169"/>
      <c r="AW215" s="169"/>
      <c r="AX215" s="169"/>
    </row>
    <row r="216" spans="36:50" x14ac:dyDescent="0.25">
      <c r="AJ216" s="262"/>
      <c r="AK216" s="260"/>
      <c r="AL216" s="260"/>
      <c r="AM216" s="256"/>
      <c r="AS216" s="169"/>
      <c r="AT216" s="169"/>
      <c r="AU216" s="169"/>
      <c r="AV216" s="169"/>
      <c r="AW216" s="169"/>
      <c r="AX216" s="169"/>
    </row>
    <row r="217" spans="36:50" x14ac:dyDescent="0.25">
      <c r="AJ217" s="262"/>
      <c r="AK217" s="260"/>
      <c r="AL217" s="260"/>
      <c r="AM217" s="256"/>
      <c r="AS217" s="169"/>
      <c r="AT217" s="169"/>
      <c r="AU217" s="169"/>
      <c r="AV217" s="169"/>
      <c r="AW217" s="169"/>
      <c r="AX217" s="169"/>
    </row>
    <row r="218" spans="36:50" x14ac:dyDescent="0.25">
      <c r="AJ218" s="262"/>
      <c r="AK218" s="260"/>
      <c r="AL218" s="260"/>
      <c r="AM218" s="256"/>
      <c r="AS218" s="169"/>
      <c r="AT218" s="169"/>
      <c r="AU218" s="169"/>
      <c r="AV218" s="169"/>
      <c r="AW218" s="169"/>
      <c r="AX218" s="169"/>
    </row>
    <row r="219" spans="36:50" x14ac:dyDescent="0.25">
      <c r="AJ219" s="262"/>
      <c r="AK219" s="260"/>
      <c r="AL219" s="260"/>
      <c r="AM219" s="256"/>
      <c r="AS219" s="169"/>
      <c r="AT219" s="169"/>
      <c r="AU219" s="169"/>
      <c r="AV219" s="169"/>
      <c r="AW219" s="169"/>
      <c r="AX219" s="169"/>
    </row>
    <row r="220" spans="36:50" x14ac:dyDescent="0.25">
      <c r="AJ220" s="262"/>
      <c r="AK220" s="260"/>
      <c r="AL220" s="260"/>
      <c r="AM220" s="256"/>
      <c r="AS220" s="169"/>
      <c r="AT220" s="169"/>
      <c r="AU220" s="169"/>
      <c r="AV220" s="169"/>
      <c r="AW220" s="169"/>
      <c r="AX220" s="169"/>
    </row>
    <row r="221" spans="36:50" x14ac:dyDescent="0.25">
      <c r="AJ221" s="262"/>
      <c r="AK221" s="260"/>
      <c r="AL221" s="260"/>
      <c r="AM221" s="256"/>
      <c r="AS221" s="169"/>
      <c r="AT221" s="169"/>
      <c r="AU221" s="169"/>
      <c r="AV221" s="169"/>
      <c r="AW221" s="169"/>
      <c r="AX221" s="169"/>
    </row>
    <row r="222" spans="36:50" x14ac:dyDescent="0.25">
      <c r="AJ222" s="262"/>
      <c r="AK222" s="260"/>
      <c r="AL222" s="260"/>
      <c r="AM222" s="256"/>
      <c r="AS222" s="169"/>
      <c r="AT222" s="169"/>
      <c r="AU222" s="169"/>
      <c r="AV222" s="169"/>
      <c r="AW222" s="169"/>
      <c r="AX222" s="169"/>
    </row>
    <row r="223" spans="36:50" x14ac:dyDescent="0.25">
      <c r="AJ223" s="262"/>
      <c r="AK223" s="260"/>
      <c r="AL223" s="260"/>
      <c r="AM223" s="256"/>
      <c r="AS223" s="169"/>
      <c r="AT223" s="169"/>
      <c r="AU223" s="169"/>
      <c r="AV223" s="169"/>
      <c r="AW223" s="169"/>
      <c r="AX223" s="169"/>
    </row>
    <row r="224" spans="36:50" x14ac:dyDescent="0.25">
      <c r="AJ224" s="262"/>
      <c r="AK224" s="260"/>
      <c r="AL224" s="260"/>
      <c r="AM224" s="256"/>
      <c r="AS224" s="169"/>
      <c r="AT224" s="169"/>
      <c r="AU224" s="169"/>
      <c r="AV224" s="169"/>
      <c r="AW224" s="169"/>
      <c r="AX224" s="169"/>
    </row>
    <row r="225" spans="36:50" x14ac:dyDescent="0.25">
      <c r="AJ225" s="262"/>
      <c r="AK225" s="260"/>
      <c r="AL225" s="260"/>
      <c r="AM225" s="256"/>
      <c r="AS225" s="169"/>
      <c r="AT225" s="169"/>
      <c r="AU225" s="169"/>
      <c r="AV225" s="169"/>
      <c r="AW225" s="169"/>
      <c r="AX225" s="169"/>
    </row>
    <row r="226" spans="36:50" x14ac:dyDescent="0.25">
      <c r="AJ226" s="262"/>
      <c r="AK226" s="260"/>
      <c r="AL226" s="260"/>
      <c r="AM226" s="256"/>
      <c r="AS226" s="169"/>
      <c r="AT226" s="169"/>
      <c r="AU226" s="169"/>
      <c r="AV226" s="169"/>
      <c r="AW226" s="169"/>
      <c r="AX226" s="169"/>
    </row>
    <row r="227" spans="36:50" x14ac:dyDescent="0.25">
      <c r="AJ227" s="262"/>
      <c r="AK227" s="260"/>
      <c r="AL227" s="260"/>
      <c r="AM227" s="256"/>
      <c r="AS227" s="169"/>
      <c r="AT227" s="169"/>
      <c r="AU227" s="169"/>
      <c r="AV227" s="169"/>
      <c r="AW227" s="169"/>
      <c r="AX227" s="169"/>
    </row>
    <row r="228" spans="36:50" x14ac:dyDescent="0.25">
      <c r="AJ228" s="262"/>
      <c r="AK228" s="260"/>
      <c r="AL228" s="260"/>
      <c r="AM228" s="256"/>
      <c r="AS228" s="169"/>
      <c r="AT228" s="169"/>
      <c r="AU228" s="169"/>
      <c r="AV228" s="169"/>
      <c r="AW228" s="169"/>
      <c r="AX228" s="169"/>
    </row>
    <row r="229" spans="36:50" x14ac:dyDescent="0.25">
      <c r="AJ229" s="262"/>
      <c r="AK229" s="260"/>
      <c r="AL229" s="260"/>
      <c r="AM229" s="256"/>
      <c r="AS229" s="169"/>
      <c r="AT229" s="169"/>
      <c r="AU229" s="169"/>
      <c r="AV229" s="169"/>
      <c r="AW229" s="169"/>
      <c r="AX229" s="169"/>
    </row>
    <row r="230" spans="36:50" x14ac:dyDescent="0.25">
      <c r="AJ230" s="262"/>
      <c r="AK230" s="260"/>
      <c r="AL230" s="260"/>
      <c r="AM230" s="256"/>
      <c r="AS230" s="169"/>
      <c r="AT230" s="169"/>
      <c r="AU230" s="169"/>
      <c r="AV230" s="169"/>
      <c r="AW230" s="169"/>
      <c r="AX230" s="169"/>
    </row>
    <row r="231" spans="36:50" x14ac:dyDescent="0.25">
      <c r="AJ231" s="262"/>
      <c r="AK231" s="260"/>
      <c r="AL231" s="260"/>
      <c r="AM231" s="256"/>
      <c r="AS231" s="169"/>
      <c r="AT231" s="169"/>
      <c r="AU231" s="169"/>
      <c r="AV231" s="169"/>
      <c r="AW231" s="169"/>
      <c r="AX231" s="169"/>
    </row>
    <row r="232" spans="36:50" x14ac:dyDescent="0.25">
      <c r="AJ232" s="262"/>
      <c r="AK232" s="260"/>
      <c r="AL232" s="260"/>
      <c r="AM232" s="256"/>
      <c r="AS232" s="169"/>
      <c r="AT232" s="169"/>
      <c r="AU232" s="169"/>
      <c r="AV232" s="169"/>
      <c r="AW232" s="169"/>
      <c r="AX232" s="169"/>
    </row>
    <row r="233" spans="36:50" x14ac:dyDescent="0.25">
      <c r="AJ233" s="262"/>
      <c r="AK233" s="260"/>
      <c r="AL233" s="260"/>
      <c r="AM233" s="256"/>
      <c r="AS233" s="169"/>
      <c r="AT233" s="169"/>
      <c r="AU233" s="169"/>
      <c r="AV233" s="169"/>
      <c r="AW233" s="169"/>
      <c r="AX233" s="169"/>
    </row>
    <row r="234" spans="36:50" x14ac:dyDescent="0.25">
      <c r="AJ234" s="262"/>
      <c r="AK234" s="260"/>
      <c r="AL234" s="260"/>
      <c r="AM234" s="256"/>
      <c r="AS234" s="169"/>
      <c r="AT234" s="169"/>
      <c r="AU234" s="169"/>
      <c r="AV234" s="169"/>
      <c r="AW234" s="169"/>
      <c r="AX234" s="169"/>
    </row>
    <row r="235" spans="36:50" x14ac:dyDescent="0.25">
      <c r="AJ235" s="262"/>
      <c r="AK235" s="260"/>
      <c r="AL235" s="260"/>
      <c r="AM235" s="256"/>
      <c r="AS235" s="169"/>
      <c r="AT235" s="169"/>
      <c r="AU235" s="169"/>
      <c r="AV235" s="169"/>
      <c r="AW235" s="169"/>
      <c r="AX235" s="169"/>
    </row>
    <row r="236" spans="36:50" x14ac:dyDescent="0.25">
      <c r="AJ236" s="262"/>
      <c r="AK236" s="260"/>
      <c r="AL236" s="260"/>
      <c r="AM236" s="256"/>
      <c r="AS236" s="169"/>
      <c r="AT236" s="169"/>
      <c r="AU236" s="169"/>
      <c r="AV236" s="169"/>
      <c r="AW236" s="169"/>
      <c r="AX236" s="169"/>
    </row>
    <row r="237" spans="36:50" x14ac:dyDescent="0.25">
      <c r="AJ237" s="262"/>
      <c r="AK237" s="260"/>
      <c r="AL237" s="260"/>
      <c r="AM237" s="256"/>
      <c r="AS237" s="169"/>
      <c r="AT237" s="169"/>
      <c r="AU237" s="169"/>
      <c r="AV237" s="169"/>
      <c r="AW237" s="169"/>
      <c r="AX237" s="169"/>
    </row>
    <row r="238" spans="36:50" x14ac:dyDescent="0.25">
      <c r="AJ238" s="262"/>
      <c r="AK238" s="260"/>
      <c r="AL238" s="260"/>
      <c r="AM238" s="256"/>
      <c r="AS238" s="169"/>
      <c r="AT238" s="169"/>
      <c r="AU238" s="169"/>
      <c r="AV238" s="169"/>
      <c r="AW238" s="169"/>
      <c r="AX238" s="169"/>
    </row>
    <row r="239" spans="36:50" x14ac:dyDescent="0.25">
      <c r="AJ239" s="262"/>
      <c r="AK239" s="260"/>
      <c r="AL239" s="260"/>
      <c r="AM239" s="256"/>
      <c r="AS239" s="169"/>
      <c r="AT239" s="169"/>
      <c r="AU239" s="169"/>
      <c r="AV239" s="169"/>
      <c r="AW239" s="169"/>
      <c r="AX239" s="169"/>
    </row>
    <row r="240" spans="36:50" x14ac:dyDescent="0.25">
      <c r="AJ240" s="262"/>
      <c r="AK240" s="260"/>
      <c r="AL240" s="260"/>
      <c r="AM240" s="256"/>
      <c r="AS240" s="169"/>
      <c r="AT240" s="169"/>
      <c r="AU240" s="169"/>
      <c r="AV240" s="169"/>
      <c r="AW240" s="169"/>
      <c r="AX240" s="169"/>
    </row>
    <row r="241" spans="36:50" x14ac:dyDescent="0.25">
      <c r="AJ241" s="262"/>
      <c r="AK241" s="260"/>
      <c r="AL241" s="260"/>
      <c r="AM241" s="256"/>
      <c r="AS241" s="169"/>
      <c r="AT241" s="169"/>
      <c r="AU241" s="169"/>
      <c r="AV241" s="169"/>
      <c r="AW241" s="169"/>
      <c r="AX241" s="169"/>
    </row>
    <row r="242" spans="36:50" x14ac:dyDescent="0.25">
      <c r="AJ242" s="262"/>
      <c r="AK242" s="260"/>
      <c r="AL242" s="260"/>
      <c r="AM242" s="256"/>
      <c r="AS242" s="169"/>
      <c r="AT242" s="169"/>
      <c r="AU242" s="169"/>
      <c r="AV242" s="169"/>
      <c r="AW242" s="169"/>
      <c r="AX242" s="169"/>
    </row>
    <row r="243" spans="36:50" x14ac:dyDescent="0.25">
      <c r="AJ243" s="262"/>
      <c r="AK243" s="260"/>
      <c r="AL243" s="260"/>
      <c r="AM243" s="256"/>
      <c r="AS243" s="169"/>
      <c r="AT243" s="169"/>
      <c r="AU243" s="169"/>
      <c r="AV243" s="169"/>
      <c r="AW243" s="169"/>
      <c r="AX243" s="169"/>
    </row>
    <row r="244" spans="36:50" x14ac:dyDescent="0.25">
      <c r="AJ244" s="262"/>
      <c r="AK244" s="260"/>
      <c r="AL244" s="260"/>
      <c r="AM244" s="256"/>
      <c r="AS244" s="169"/>
      <c r="AT244" s="169"/>
      <c r="AU244" s="169"/>
      <c r="AV244" s="169"/>
      <c r="AW244" s="169"/>
      <c r="AX244" s="169"/>
    </row>
    <row r="245" spans="36:50" x14ac:dyDescent="0.25">
      <c r="AJ245" s="262"/>
      <c r="AK245" s="260"/>
      <c r="AL245" s="260"/>
      <c r="AM245" s="256"/>
      <c r="AS245" s="169"/>
      <c r="AT245" s="169"/>
      <c r="AU245" s="169"/>
      <c r="AV245" s="169"/>
      <c r="AW245" s="169"/>
      <c r="AX245" s="169"/>
    </row>
    <row r="246" spans="36:50" x14ac:dyDescent="0.25">
      <c r="AJ246" s="262"/>
      <c r="AK246" s="260"/>
      <c r="AL246" s="260"/>
      <c r="AM246" s="256"/>
      <c r="AS246" s="169"/>
      <c r="AT246" s="169"/>
      <c r="AU246" s="169"/>
      <c r="AV246" s="169"/>
      <c r="AW246" s="169"/>
      <c r="AX246" s="169"/>
    </row>
    <row r="247" spans="36:50" x14ac:dyDescent="0.25">
      <c r="AJ247" s="262"/>
      <c r="AK247" s="260"/>
      <c r="AL247" s="260"/>
      <c r="AM247" s="256"/>
      <c r="AS247" s="169"/>
      <c r="AT247" s="169"/>
      <c r="AU247" s="169"/>
      <c r="AV247" s="169"/>
      <c r="AW247" s="169"/>
      <c r="AX247" s="169"/>
    </row>
    <row r="248" spans="36:50" x14ac:dyDescent="0.25">
      <c r="AJ248" s="262"/>
      <c r="AK248" s="260"/>
      <c r="AL248" s="260"/>
      <c r="AM248" s="256"/>
      <c r="AS248" s="169"/>
      <c r="AT248" s="169"/>
      <c r="AU248" s="169"/>
      <c r="AV248" s="169"/>
      <c r="AW248" s="169"/>
      <c r="AX248" s="169"/>
    </row>
    <row r="249" spans="36:50" x14ac:dyDescent="0.25">
      <c r="AJ249" s="262"/>
      <c r="AK249" s="260"/>
      <c r="AL249" s="260"/>
      <c r="AM249" s="256"/>
      <c r="AS249" s="169"/>
      <c r="AT249" s="169"/>
      <c r="AU249" s="169"/>
      <c r="AV249" s="169"/>
      <c r="AW249" s="169"/>
      <c r="AX249" s="169"/>
    </row>
    <row r="250" spans="36:50" x14ac:dyDescent="0.25">
      <c r="AJ250" s="262"/>
      <c r="AK250" s="260"/>
      <c r="AL250" s="260"/>
      <c r="AM250" s="256"/>
      <c r="AS250" s="169"/>
      <c r="AT250" s="169"/>
      <c r="AU250" s="169"/>
      <c r="AV250" s="169"/>
      <c r="AW250" s="169"/>
      <c r="AX250" s="169"/>
    </row>
    <row r="251" spans="36:50" x14ac:dyDescent="0.25">
      <c r="AJ251" s="262"/>
      <c r="AK251" s="260"/>
      <c r="AL251" s="260"/>
      <c r="AM251" s="256"/>
      <c r="AS251" s="169"/>
      <c r="AT251" s="169"/>
      <c r="AU251" s="169"/>
      <c r="AV251" s="169"/>
      <c r="AW251" s="169"/>
      <c r="AX251" s="169"/>
    </row>
    <row r="252" spans="36:50" x14ac:dyDescent="0.25">
      <c r="AJ252" s="262"/>
      <c r="AK252" s="260"/>
      <c r="AL252" s="260"/>
      <c r="AM252" s="256"/>
      <c r="AS252" s="169"/>
      <c r="AT252" s="169"/>
      <c r="AU252" s="169"/>
      <c r="AV252" s="169"/>
      <c r="AW252" s="169"/>
      <c r="AX252" s="169"/>
    </row>
    <row r="253" spans="36:50" x14ac:dyDescent="0.25">
      <c r="AJ253" s="262"/>
      <c r="AK253" s="260"/>
      <c r="AL253" s="260"/>
      <c r="AM253" s="256"/>
      <c r="AS253" s="169"/>
      <c r="AT253" s="169"/>
      <c r="AU253" s="169"/>
      <c r="AV253" s="169"/>
      <c r="AW253" s="169"/>
      <c r="AX253" s="169"/>
    </row>
    <row r="254" spans="36:50" x14ac:dyDescent="0.25">
      <c r="AJ254" s="262"/>
      <c r="AK254" s="260"/>
      <c r="AL254" s="260"/>
      <c r="AM254" s="256"/>
      <c r="AS254" s="169"/>
      <c r="AT254" s="169"/>
      <c r="AU254" s="169"/>
      <c r="AV254" s="169"/>
      <c r="AW254" s="169"/>
      <c r="AX254" s="169"/>
    </row>
    <row r="255" spans="36:50" x14ac:dyDescent="0.25">
      <c r="AJ255" s="262"/>
      <c r="AK255" s="260"/>
      <c r="AL255" s="260"/>
      <c r="AM255" s="256"/>
      <c r="AS255" s="169"/>
      <c r="AT255" s="169"/>
      <c r="AU255" s="169"/>
      <c r="AV255" s="169"/>
      <c r="AW255" s="169"/>
      <c r="AX255" s="169"/>
    </row>
    <row r="256" spans="36:50" x14ac:dyDescent="0.25">
      <c r="AJ256" s="262"/>
      <c r="AK256" s="260"/>
      <c r="AL256" s="260"/>
      <c r="AM256" s="256"/>
      <c r="AS256" s="169"/>
      <c r="AT256" s="169"/>
      <c r="AU256" s="169"/>
      <c r="AV256" s="169"/>
      <c r="AW256" s="169"/>
      <c r="AX256" s="169"/>
    </row>
    <row r="257" spans="36:50" x14ac:dyDescent="0.25">
      <c r="AJ257" s="262"/>
      <c r="AK257" s="260"/>
      <c r="AL257" s="260"/>
      <c r="AM257" s="256"/>
      <c r="AS257" s="169"/>
      <c r="AT257" s="169"/>
      <c r="AU257" s="169"/>
      <c r="AV257" s="169"/>
      <c r="AW257" s="169"/>
      <c r="AX257" s="169"/>
    </row>
    <row r="258" spans="36:50" x14ac:dyDescent="0.25">
      <c r="AJ258" s="262"/>
      <c r="AK258" s="260"/>
      <c r="AL258" s="260"/>
      <c r="AM258" s="256"/>
      <c r="AS258" s="169"/>
      <c r="AT258" s="169"/>
      <c r="AU258" s="169"/>
      <c r="AV258" s="169"/>
      <c r="AW258" s="169"/>
      <c r="AX258" s="169"/>
    </row>
    <row r="259" spans="36:50" x14ac:dyDescent="0.25">
      <c r="AJ259" s="262"/>
      <c r="AK259" s="260"/>
      <c r="AL259" s="260"/>
      <c r="AM259" s="256"/>
      <c r="AS259" s="169"/>
      <c r="AT259" s="169"/>
      <c r="AU259" s="169"/>
      <c r="AV259" s="169"/>
      <c r="AW259" s="169"/>
      <c r="AX259" s="169"/>
    </row>
    <row r="260" spans="36:50" x14ac:dyDescent="0.25">
      <c r="AJ260" s="262"/>
      <c r="AK260" s="260"/>
      <c r="AL260" s="260"/>
      <c r="AM260" s="256"/>
      <c r="AS260" s="169"/>
      <c r="AT260" s="169"/>
      <c r="AU260" s="169"/>
      <c r="AV260" s="169"/>
      <c r="AW260" s="169"/>
      <c r="AX260" s="169"/>
    </row>
    <row r="261" spans="36:50" x14ac:dyDescent="0.25">
      <c r="AJ261" s="262"/>
      <c r="AK261" s="260"/>
      <c r="AL261" s="260"/>
      <c r="AM261" s="256"/>
      <c r="AS261" s="169"/>
      <c r="AT261" s="169"/>
      <c r="AU261" s="169"/>
      <c r="AV261" s="169"/>
      <c r="AW261" s="169"/>
      <c r="AX261" s="169"/>
    </row>
    <row r="262" spans="36:50" x14ac:dyDescent="0.25">
      <c r="AJ262" s="262"/>
      <c r="AK262" s="260"/>
      <c r="AL262" s="260"/>
      <c r="AM262" s="256"/>
      <c r="AS262" s="169"/>
      <c r="AT262" s="169"/>
      <c r="AU262" s="169"/>
      <c r="AV262" s="169"/>
      <c r="AW262" s="169"/>
      <c r="AX262" s="169"/>
    </row>
    <row r="263" spans="36:50" x14ac:dyDescent="0.25">
      <c r="AJ263" s="262"/>
      <c r="AK263" s="260"/>
      <c r="AL263" s="260"/>
      <c r="AM263" s="256"/>
      <c r="AS263" s="169"/>
      <c r="AT263" s="169"/>
      <c r="AU263" s="169"/>
      <c r="AV263" s="169"/>
      <c r="AW263" s="169"/>
      <c r="AX263" s="169"/>
    </row>
    <row r="264" spans="36:50" x14ac:dyDescent="0.25">
      <c r="AJ264" s="262"/>
      <c r="AK264" s="260"/>
      <c r="AL264" s="260"/>
      <c r="AM264" s="256"/>
      <c r="AS264" s="169"/>
      <c r="AT264" s="169"/>
      <c r="AU264" s="169"/>
      <c r="AV264" s="169"/>
      <c r="AW264" s="169"/>
      <c r="AX264" s="169"/>
    </row>
    <row r="265" spans="36:50" x14ac:dyDescent="0.25">
      <c r="AJ265" s="262"/>
      <c r="AK265" s="260"/>
      <c r="AL265" s="260"/>
      <c r="AM265" s="256"/>
      <c r="AS265" s="169"/>
      <c r="AT265" s="169"/>
      <c r="AU265" s="169"/>
      <c r="AV265" s="169"/>
      <c r="AW265" s="169"/>
      <c r="AX265" s="169"/>
    </row>
    <row r="266" spans="36:50" x14ac:dyDescent="0.25">
      <c r="AJ266" s="262"/>
      <c r="AK266" s="260"/>
      <c r="AL266" s="260"/>
      <c r="AM266" s="256"/>
      <c r="AS266" s="169"/>
      <c r="AT266" s="169"/>
      <c r="AU266" s="169"/>
      <c r="AV266" s="169"/>
      <c r="AW266" s="169"/>
      <c r="AX266" s="169"/>
    </row>
    <row r="267" spans="36:50" x14ac:dyDescent="0.25">
      <c r="AJ267" s="262"/>
      <c r="AK267" s="260"/>
      <c r="AL267" s="260"/>
      <c r="AM267" s="256"/>
      <c r="AS267" s="169"/>
      <c r="AT267" s="169"/>
      <c r="AU267" s="169"/>
      <c r="AV267" s="169"/>
      <c r="AW267" s="169"/>
      <c r="AX267" s="169"/>
    </row>
    <row r="268" spans="36:50" x14ac:dyDescent="0.25">
      <c r="AJ268" s="262"/>
      <c r="AK268" s="260"/>
      <c r="AL268" s="260"/>
      <c r="AM268" s="256"/>
      <c r="AS268" s="169"/>
      <c r="AT268" s="169"/>
      <c r="AU268" s="169"/>
      <c r="AV268" s="169"/>
      <c r="AW268" s="169"/>
      <c r="AX268" s="169"/>
    </row>
    <row r="269" spans="36:50" x14ac:dyDescent="0.25">
      <c r="AJ269" s="262"/>
      <c r="AK269" s="260"/>
      <c r="AL269" s="260"/>
      <c r="AM269" s="256"/>
      <c r="AS269" s="169"/>
      <c r="AT269" s="169"/>
      <c r="AU269" s="169"/>
      <c r="AV269" s="169"/>
      <c r="AW269" s="169"/>
      <c r="AX269" s="169"/>
    </row>
    <row r="270" spans="36:50" x14ac:dyDescent="0.25">
      <c r="AJ270" s="262"/>
      <c r="AK270" s="260"/>
      <c r="AL270" s="260"/>
      <c r="AM270" s="256"/>
      <c r="AS270" s="169"/>
      <c r="AT270" s="169"/>
      <c r="AU270" s="169"/>
      <c r="AV270" s="169"/>
      <c r="AW270" s="169"/>
      <c r="AX270" s="169"/>
    </row>
    <row r="271" spans="36:50" x14ac:dyDescent="0.25">
      <c r="AJ271" s="262"/>
      <c r="AK271" s="260"/>
      <c r="AL271" s="260"/>
      <c r="AM271" s="256"/>
      <c r="AS271" s="169"/>
      <c r="AT271" s="169"/>
      <c r="AU271" s="169"/>
      <c r="AV271" s="169"/>
      <c r="AW271" s="169"/>
      <c r="AX271" s="169"/>
    </row>
    <row r="272" spans="36:50" x14ac:dyDescent="0.25">
      <c r="AJ272" s="262"/>
      <c r="AK272" s="260"/>
      <c r="AL272" s="260"/>
      <c r="AM272" s="256"/>
      <c r="AS272" s="169"/>
      <c r="AT272" s="169"/>
      <c r="AU272" s="169"/>
      <c r="AV272" s="169"/>
      <c r="AW272" s="169"/>
      <c r="AX272" s="169"/>
    </row>
    <row r="273" spans="36:50" x14ac:dyDescent="0.25">
      <c r="AJ273" s="262"/>
      <c r="AK273" s="260"/>
      <c r="AL273" s="260"/>
      <c r="AM273" s="256"/>
      <c r="AS273" s="169"/>
      <c r="AT273" s="169"/>
      <c r="AU273" s="169"/>
      <c r="AV273" s="169"/>
      <c r="AW273" s="169"/>
      <c r="AX273" s="169"/>
    </row>
    <row r="274" spans="36:50" x14ac:dyDescent="0.25">
      <c r="AJ274" s="262"/>
      <c r="AK274" s="260"/>
      <c r="AL274" s="260"/>
      <c r="AM274" s="256"/>
      <c r="AS274" s="169"/>
      <c r="AT274" s="169"/>
      <c r="AU274" s="169"/>
      <c r="AV274" s="169"/>
      <c r="AW274" s="169"/>
      <c r="AX274" s="169"/>
    </row>
    <row r="275" spans="36:50" x14ac:dyDescent="0.25">
      <c r="AJ275" s="262"/>
      <c r="AK275" s="260"/>
      <c r="AL275" s="260"/>
      <c r="AM275" s="256"/>
      <c r="AS275" s="169"/>
      <c r="AT275" s="169"/>
      <c r="AU275" s="169"/>
      <c r="AV275" s="169"/>
      <c r="AW275" s="169"/>
      <c r="AX275" s="169"/>
    </row>
    <row r="276" spans="36:50" x14ac:dyDescent="0.25">
      <c r="AJ276" s="262"/>
      <c r="AK276" s="260"/>
      <c r="AL276" s="260"/>
      <c r="AM276" s="256"/>
      <c r="AS276" s="169"/>
      <c r="AT276" s="169"/>
      <c r="AU276" s="169"/>
      <c r="AV276" s="169"/>
      <c r="AW276" s="169"/>
      <c r="AX276" s="169"/>
    </row>
    <row r="277" spans="36:50" x14ac:dyDescent="0.25">
      <c r="AJ277" s="262"/>
      <c r="AK277" s="260"/>
      <c r="AL277" s="260"/>
      <c r="AM277" s="256"/>
      <c r="AS277" s="169"/>
      <c r="AT277" s="169"/>
      <c r="AU277" s="169"/>
      <c r="AV277" s="169"/>
      <c r="AW277" s="169"/>
      <c r="AX277" s="169"/>
    </row>
    <row r="278" spans="36:50" x14ac:dyDescent="0.25">
      <c r="AJ278" s="262"/>
      <c r="AK278" s="260"/>
      <c r="AL278" s="260"/>
      <c r="AM278" s="256"/>
      <c r="AS278" s="169"/>
      <c r="AT278" s="169"/>
      <c r="AU278" s="169"/>
      <c r="AV278" s="169"/>
      <c r="AW278" s="169"/>
      <c r="AX278" s="169"/>
    </row>
    <row r="279" spans="36:50" x14ac:dyDescent="0.25">
      <c r="AJ279" s="262"/>
      <c r="AK279" s="260"/>
      <c r="AL279" s="260"/>
      <c r="AM279" s="256"/>
      <c r="AS279" s="169"/>
      <c r="AT279" s="169"/>
      <c r="AU279" s="169"/>
      <c r="AV279" s="169"/>
      <c r="AW279" s="169"/>
      <c r="AX279" s="169"/>
    </row>
    <row r="280" spans="36:50" x14ac:dyDescent="0.25">
      <c r="AJ280" s="262"/>
      <c r="AK280" s="260"/>
      <c r="AL280" s="260"/>
      <c r="AM280" s="256"/>
      <c r="AS280" s="169"/>
      <c r="AT280" s="169"/>
      <c r="AU280" s="169"/>
      <c r="AV280" s="169"/>
      <c r="AW280" s="169"/>
      <c r="AX280" s="169"/>
    </row>
    <row r="281" spans="36:50" x14ac:dyDescent="0.25">
      <c r="AJ281" s="262"/>
      <c r="AK281" s="260"/>
      <c r="AL281" s="260"/>
      <c r="AM281" s="256"/>
      <c r="AS281" s="169"/>
      <c r="AT281" s="169"/>
      <c r="AU281" s="169"/>
      <c r="AV281" s="169"/>
      <c r="AW281" s="169"/>
      <c r="AX281" s="169"/>
    </row>
    <row r="282" spans="36:50" x14ac:dyDescent="0.25">
      <c r="AJ282" s="262"/>
      <c r="AK282" s="260"/>
      <c r="AL282" s="260"/>
      <c r="AM282" s="256"/>
      <c r="AS282" s="169"/>
      <c r="AT282" s="169"/>
      <c r="AU282" s="169"/>
      <c r="AV282" s="169"/>
      <c r="AW282" s="169"/>
      <c r="AX282" s="169"/>
    </row>
    <row r="283" spans="36:50" x14ac:dyDescent="0.25">
      <c r="AJ283" s="262"/>
      <c r="AK283" s="260"/>
      <c r="AL283" s="260"/>
      <c r="AM283" s="256"/>
      <c r="AS283" s="169"/>
      <c r="AT283" s="169"/>
      <c r="AU283" s="169"/>
      <c r="AV283" s="169"/>
      <c r="AW283" s="169"/>
      <c r="AX283" s="169"/>
    </row>
    <row r="284" spans="36:50" x14ac:dyDescent="0.25">
      <c r="AJ284" s="262"/>
      <c r="AK284" s="260"/>
      <c r="AL284" s="260"/>
      <c r="AM284" s="256"/>
      <c r="AS284" s="169"/>
      <c r="AT284" s="169"/>
      <c r="AU284" s="169"/>
      <c r="AV284" s="169"/>
      <c r="AW284" s="169"/>
      <c r="AX284" s="169"/>
    </row>
    <row r="285" spans="36:50" x14ac:dyDescent="0.25">
      <c r="AJ285" s="262"/>
      <c r="AK285" s="260"/>
      <c r="AL285" s="260"/>
      <c r="AM285" s="256"/>
      <c r="AS285" s="169"/>
      <c r="AT285" s="169"/>
      <c r="AU285" s="169"/>
      <c r="AV285" s="169"/>
      <c r="AW285" s="169"/>
      <c r="AX285" s="169"/>
    </row>
    <row r="286" spans="36:50" x14ac:dyDescent="0.25">
      <c r="AJ286" s="262"/>
      <c r="AK286" s="260"/>
      <c r="AL286" s="260"/>
      <c r="AM286" s="256"/>
      <c r="AS286" s="169"/>
      <c r="AT286" s="169"/>
      <c r="AU286" s="169"/>
      <c r="AV286" s="169"/>
      <c r="AW286" s="169"/>
      <c r="AX286" s="169"/>
    </row>
    <row r="287" spans="36:50" x14ac:dyDescent="0.25">
      <c r="AJ287" s="262"/>
      <c r="AK287" s="260"/>
      <c r="AL287" s="260"/>
      <c r="AM287" s="256"/>
      <c r="AS287" s="169"/>
      <c r="AT287" s="169"/>
      <c r="AU287" s="169"/>
      <c r="AV287" s="169"/>
      <c r="AW287" s="169"/>
      <c r="AX287" s="169"/>
    </row>
    <row r="288" spans="36:50" x14ac:dyDescent="0.25">
      <c r="AJ288" s="262"/>
      <c r="AK288" s="260"/>
      <c r="AL288" s="260"/>
      <c r="AM288" s="256"/>
      <c r="AS288" s="169"/>
      <c r="AT288" s="169"/>
      <c r="AU288" s="169"/>
      <c r="AV288" s="169"/>
      <c r="AW288" s="169"/>
      <c r="AX288" s="169"/>
    </row>
    <row r="289" spans="36:50" x14ac:dyDescent="0.25">
      <c r="AJ289" s="262"/>
      <c r="AK289" s="260"/>
      <c r="AL289" s="260"/>
      <c r="AM289" s="256"/>
      <c r="AS289" s="169"/>
      <c r="AT289" s="169"/>
      <c r="AU289" s="169"/>
      <c r="AV289" s="169"/>
      <c r="AW289" s="169"/>
      <c r="AX289" s="169"/>
    </row>
    <row r="290" spans="36:50" x14ac:dyDescent="0.25">
      <c r="AJ290" s="262"/>
      <c r="AK290" s="260"/>
      <c r="AL290" s="260"/>
      <c r="AM290" s="256"/>
      <c r="AS290" s="169"/>
      <c r="AT290" s="169"/>
      <c r="AU290" s="169"/>
      <c r="AV290" s="169"/>
      <c r="AW290" s="169"/>
      <c r="AX290" s="169"/>
    </row>
    <row r="291" spans="36:50" x14ac:dyDescent="0.25">
      <c r="AJ291" s="262"/>
      <c r="AK291" s="260"/>
      <c r="AL291" s="260"/>
      <c r="AM291" s="256"/>
      <c r="AS291" s="169"/>
      <c r="AT291" s="169"/>
      <c r="AU291" s="169"/>
      <c r="AV291" s="169"/>
      <c r="AW291" s="169"/>
      <c r="AX291" s="169"/>
    </row>
    <row r="292" spans="36:50" x14ac:dyDescent="0.25">
      <c r="AJ292" s="262"/>
      <c r="AK292" s="260"/>
      <c r="AL292" s="260"/>
      <c r="AM292" s="256"/>
      <c r="AS292" s="169"/>
      <c r="AT292" s="169"/>
      <c r="AU292" s="169"/>
      <c r="AV292" s="169"/>
      <c r="AW292" s="169"/>
      <c r="AX292" s="169"/>
    </row>
    <row r="293" spans="36:50" x14ac:dyDescent="0.25">
      <c r="AJ293" s="262"/>
      <c r="AK293" s="260"/>
      <c r="AL293" s="260"/>
      <c r="AM293" s="256"/>
      <c r="AS293" s="169"/>
      <c r="AT293" s="169"/>
      <c r="AU293" s="169"/>
      <c r="AV293" s="169"/>
      <c r="AW293" s="169"/>
      <c r="AX293" s="169"/>
    </row>
    <row r="294" spans="36:50" x14ac:dyDescent="0.25">
      <c r="AJ294" s="262"/>
      <c r="AK294" s="260"/>
      <c r="AL294" s="260"/>
      <c r="AM294" s="256"/>
      <c r="AS294" s="169"/>
      <c r="AT294" s="169"/>
      <c r="AU294" s="169"/>
      <c r="AV294" s="169"/>
      <c r="AW294" s="169"/>
      <c r="AX294" s="169"/>
    </row>
    <row r="295" spans="36:50" x14ac:dyDescent="0.25">
      <c r="AJ295" s="262"/>
      <c r="AK295" s="260"/>
      <c r="AL295" s="260"/>
      <c r="AM295" s="256"/>
      <c r="AS295" s="169"/>
      <c r="AT295" s="169"/>
      <c r="AU295" s="169"/>
      <c r="AV295" s="169"/>
      <c r="AW295" s="169"/>
      <c r="AX295" s="169"/>
    </row>
    <row r="296" spans="36:50" x14ac:dyDescent="0.25">
      <c r="AJ296" s="262"/>
      <c r="AK296" s="260"/>
      <c r="AL296" s="260"/>
      <c r="AM296" s="256"/>
      <c r="AS296" s="169"/>
      <c r="AT296" s="169"/>
      <c r="AU296" s="169"/>
      <c r="AV296" s="169"/>
      <c r="AW296" s="169"/>
      <c r="AX296" s="169"/>
    </row>
    <row r="297" spans="36:50" x14ac:dyDescent="0.25">
      <c r="AJ297" s="262"/>
      <c r="AK297" s="260"/>
      <c r="AL297" s="260"/>
      <c r="AM297" s="256"/>
      <c r="AS297" s="169"/>
      <c r="AT297" s="169"/>
      <c r="AU297" s="169"/>
      <c r="AV297" s="169"/>
      <c r="AW297" s="169"/>
      <c r="AX297" s="169"/>
    </row>
    <row r="298" spans="36:50" x14ac:dyDescent="0.25">
      <c r="AJ298" s="262"/>
      <c r="AK298" s="260"/>
      <c r="AL298" s="260"/>
      <c r="AM298" s="256"/>
      <c r="AS298" s="169"/>
      <c r="AT298" s="169"/>
      <c r="AU298" s="169"/>
      <c r="AV298" s="169"/>
      <c r="AW298" s="169"/>
      <c r="AX298" s="169"/>
    </row>
    <row r="299" spans="36:50" x14ac:dyDescent="0.25">
      <c r="AJ299" s="262"/>
      <c r="AK299" s="260"/>
      <c r="AL299" s="260"/>
      <c r="AM299" s="256"/>
      <c r="AS299" s="169"/>
      <c r="AT299" s="169"/>
      <c r="AU299" s="169"/>
      <c r="AV299" s="169"/>
      <c r="AW299" s="169"/>
      <c r="AX299" s="169"/>
    </row>
    <row r="300" spans="36:50" x14ac:dyDescent="0.25">
      <c r="AJ300" s="262"/>
      <c r="AK300" s="260"/>
      <c r="AL300" s="260"/>
      <c r="AM300" s="256"/>
      <c r="AS300" s="169"/>
      <c r="AT300" s="169"/>
      <c r="AU300" s="169"/>
      <c r="AV300" s="169"/>
      <c r="AW300" s="169"/>
      <c r="AX300" s="169"/>
    </row>
    <row r="301" spans="36:50" x14ac:dyDescent="0.25">
      <c r="AJ301" s="262"/>
      <c r="AK301" s="260"/>
      <c r="AL301" s="260"/>
      <c r="AM301" s="256"/>
      <c r="AS301" s="169"/>
      <c r="AT301" s="169"/>
      <c r="AU301" s="169"/>
      <c r="AV301" s="169"/>
      <c r="AW301" s="169"/>
      <c r="AX301" s="169"/>
    </row>
    <row r="302" spans="36:50" x14ac:dyDescent="0.25">
      <c r="AJ302" s="262"/>
      <c r="AK302" s="260"/>
      <c r="AL302" s="260"/>
      <c r="AM302" s="256"/>
      <c r="AS302" s="169"/>
      <c r="AT302" s="169"/>
      <c r="AU302" s="169"/>
      <c r="AV302" s="169"/>
      <c r="AW302" s="169"/>
      <c r="AX302" s="169"/>
    </row>
    <row r="303" spans="36:50" x14ac:dyDescent="0.25">
      <c r="AJ303" s="262"/>
      <c r="AK303" s="260"/>
      <c r="AL303" s="260"/>
      <c r="AM303" s="256"/>
      <c r="AS303" s="169"/>
      <c r="AT303" s="169"/>
      <c r="AU303" s="169"/>
      <c r="AV303" s="169"/>
      <c r="AW303" s="169"/>
      <c r="AX303" s="169"/>
    </row>
    <row r="304" spans="36:50" x14ac:dyDescent="0.25">
      <c r="AJ304" s="262"/>
      <c r="AK304" s="260"/>
      <c r="AL304" s="260"/>
      <c r="AM304" s="256"/>
      <c r="AS304" s="169"/>
      <c r="AT304" s="169"/>
      <c r="AU304" s="169"/>
      <c r="AV304" s="169"/>
      <c r="AW304" s="169"/>
      <c r="AX304" s="169"/>
    </row>
    <row r="305" spans="36:50" x14ac:dyDescent="0.25">
      <c r="AJ305" s="262"/>
      <c r="AK305" s="260"/>
      <c r="AL305" s="260"/>
      <c r="AM305" s="256"/>
      <c r="AS305" s="169"/>
      <c r="AT305" s="169"/>
      <c r="AU305" s="169"/>
      <c r="AV305" s="169"/>
      <c r="AW305" s="169"/>
      <c r="AX305" s="169"/>
    </row>
    <row r="306" spans="36:50" x14ac:dyDescent="0.25">
      <c r="AJ306" s="262"/>
      <c r="AK306" s="260"/>
      <c r="AL306" s="260"/>
      <c r="AM306" s="256"/>
      <c r="AS306" s="169"/>
      <c r="AT306" s="169"/>
      <c r="AU306" s="169"/>
      <c r="AV306" s="169"/>
      <c r="AW306" s="169"/>
      <c r="AX306" s="169"/>
    </row>
    <row r="307" spans="36:50" x14ac:dyDescent="0.25">
      <c r="AJ307" s="262"/>
      <c r="AK307" s="260"/>
      <c r="AL307" s="260"/>
      <c r="AM307" s="256"/>
      <c r="AS307" s="169"/>
      <c r="AT307" s="169"/>
      <c r="AU307" s="169"/>
      <c r="AV307" s="169"/>
      <c r="AW307" s="169"/>
      <c r="AX307" s="169"/>
    </row>
    <row r="308" spans="36:50" x14ac:dyDescent="0.25">
      <c r="AJ308" s="262"/>
      <c r="AK308" s="260"/>
      <c r="AL308" s="260"/>
      <c r="AM308" s="256"/>
      <c r="AS308" s="169"/>
      <c r="AT308" s="169"/>
      <c r="AU308" s="169"/>
      <c r="AV308" s="169"/>
      <c r="AW308" s="169"/>
      <c r="AX308" s="169"/>
    </row>
    <row r="309" spans="36:50" x14ac:dyDescent="0.25">
      <c r="AJ309" s="262"/>
      <c r="AK309" s="260"/>
      <c r="AL309" s="260"/>
      <c r="AM309" s="256"/>
      <c r="AS309" s="169"/>
      <c r="AT309" s="169"/>
      <c r="AU309" s="169"/>
      <c r="AV309" s="169"/>
      <c r="AW309" s="169"/>
      <c r="AX309" s="169"/>
    </row>
    <row r="310" spans="36:50" x14ac:dyDescent="0.25">
      <c r="AJ310" s="262"/>
      <c r="AK310" s="260"/>
      <c r="AL310" s="260"/>
      <c r="AM310" s="256"/>
      <c r="AS310" s="169"/>
      <c r="AT310" s="169"/>
      <c r="AU310" s="169"/>
      <c r="AV310" s="169"/>
      <c r="AW310" s="169"/>
      <c r="AX310" s="169"/>
    </row>
    <row r="311" spans="36:50" x14ac:dyDescent="0.25">
      <c r="AJ311" s="262"/>
      <c r="AK311" s="260"/>
      <c r="AL311" s="260"/>
      <c r="AM311" s="256"/>
      <c r="AS311" s="169"/>
      <c r="AT311" s="169"/>
      <c r="AU311" s="169"/>
      <c r="AV311" s="169"/>
      <c r="AW311" s="169"/>
      <c r="AX311" s="169"/>
    </row>
    <row r="312" spans="36:50" x14ac:dyDescent="0.25">
      <c r="AJ312" s="262"/>
      <c r="AK312" s="260"/>
      <c r="AL312" s="260"/>
      <c r="AM312" s="256"/>
      <c r="AS312" s="169"/>
      <c r="AT312" s="169"/>
      <c r="AU312" s="169"/>
      <c r="AV312" s="169"/>
      <c r="AW312" s="169"/>
      <c r="AX312" s="169"/>
    </row>
    <row r="313" spans="36:50" x14ac:dyDescent="0.25">
      <c r="AJ313" s="262"/>
      <c r="AK313" s="260"/>
      <c r="AL313" s="260"/>
      <c r="AM313" s="256"/>
      <c r="AS313" s="169"/>
      <c r="AT313" s="169"/>
      <c r="AU313" s="169"/>
      <c r="AV313" s="169"/>
      <c r="AW313" s="169"/>
      <c r="AX313" s="169"/>
    </row>
    <row r="314" spans="36:50" x14ac:dyDescent="0.25">
      <c r="AJ314" s="262"/>
      <c r="AK314" s="260"/>
      <c r="AL314" s="260"/>
      <c r="AM314" s="256"/>
      <c r="AS314" s="169"/>
      <c r="AT314" s="169"/>
      <c r="AU314" s="169"/>
      <c r="AV314" s="169"/>
      <c r="AW314" s="169"/>
      <c r="AX314" s="169"/>
    </row>
    <row r="315" spans="36:50" x14ac:dyDescent="0.25">
      <c r="AJ315" s="262"/>
      <c r="AK315" s="260"/>
      <c r="AL315" s="260"/>
      <c r="AM315" s="256"/>
      <c r="AS315" s="169"/>
      <c r="AT315" s="169"/>
      <c r="AU315" s="169"/>
      <c r="AV315" s="169"/>
      <c r="AW315" s="169"/>
      <c r="AX315" s="169"/>
    </row>
    <row r="316" spans="36:50" x14ac:dyDescent="0.25">
      <c r="AJ316" s="262"/>
      <c r="AK316" s="260"/>
      <c r="AL316" s="260"/>
      <c r="AM316" s="256"/>
      <c r="AS316" s="169"/>
      <c r="AT316" s="169"/>
      <c r="AU316" s="169"/>
      <c r="AV316" s="169"/>
      <c r="AW316" s="169"/>
      <c r="AX316" s="169"/>
    </row>
    <row r="317" spans="36:50" x14ac:dyDescent="0.25">
      <c r="AJ317" s="262"/>
      <c r="AK317" s="260"/>
      <c r="AL317" s="260"/>
      <c r="AM317" s="256"/>
      <c r="AS317" s="169"/>
      <c r="AT317" s="169"/>
      <c r="AU317" s="169"/>
      <c r="AV317" s="169"/>
      <c r="AW317" s="169"/>
      <c r="AX317" s="169"/>
    </row>
    <row r="318" spans="36:50" x14ac:dyDescent="0.25">
      <c r="AJ318" s="262"/>
      <c r="AK318" s="260"/>
      <c r="AL318" s="260"/>
      <c r="AM318" s="256"/>
      <c r="AS318" s="169"/>
      <c r="AT318" s="169"/>
      <c r="AU318" s="169"/>
      <c r="AV318" s="169"/>
      <c r="AW318" s="169"/>
      <c r="AX318" s="169"/>
    </row>
    <row r="319" spans="36:50" x14ac:dyDescent="0.25">
      <c r="AJ319" s="262"/>
      <c r="AK319" s="260"/>
      <c r="AL319" s="260"/>
      <c r="AM319" s="256"/>
      <c r="AS319" s="169"/>
      <c r="AT319" s="169"/>
      <c r="AU319" s="169"/>
      <c r="AV319" s="169"/>
      <c r="AW319" s="169"/>
      <c r="AX319" s="169"/>
    </row>
    <row r="320" spans="36:50" x14ac:dyDescent="0.25">
      <c r="AJ320" s="262"/>
      <c r="AK320" s="260"/>
      <c r="AL320" s="260"/>
      <c r="AM320" s="256"/>
      <c r="AS320" s="169"/>
      <c r="AT320" s="169"/>
      <c r="AU320" s="169"/>
      <c r="AV320" s="169"/>
      <c r="AW320" s="169"/>
      <c r="AX320" s="169"/>
    </row>
    <row r="321" spans="36:50" x14ac:dyDescent="0.25">
      <c r="AJ321" s="262"/>
      <c r="AK321" s="260"/>
      <c r="AL321" s="260"/>
      <c r="AM321" s="256"/>
      <c r="AS321" s="169"/>
      <c r="AT321" s="169"/>
      <c r="AU321" s="169"/>
      <c r="AV321" s="169"/>
      <c r="AW321" s="169"/>
      <c r="AX321" s="169"/>
    </row>
    <row r="322" spans="36:50" x14ac:dyDescent="0.25">
      <c r="AJ322" s="262"/>
      <c r="AK322" s="260"/>
      <c r="AL322" s="260"/>
      <c r="AM322" s="256"/>
      <c r="AS322" s="169"/>
      <c r="AT322" s="169"/>
      <c r="AU322" s="169"/>
      <c r="AV322" s="169"/>
      <c r="AW322" s="169"/>
      <c r="AX322" s="169"/>
    </row>
    <row r="323" spans="36:50" x14ac:dyDescent="0.25">
      <c r="AJ323" s="262"/>
      <c r="AK323" s="260"/>
      <c r="AL323" s="260"/>
      <c r="AM323" s="256"/>
      <c r="AS323" s="169"/>
      <c r="AT323" s="169"/>
      <c r="AU323" s="169"/>
      <c r="AV323" s="169"/>
      <c r="AW323" s="169"/>
      <c r="AX323" s="169"/>
    </row>
    <row r="324" spans="36:50" x14ac:dyDescent="0.25">
      <c r="AJ324" s="262"/>
      <c r="AK324" s="260"/>
      <c r="AL324" s="260"/>
      <c r="AM324" s="256"/>
      <c r="AS324" s="169"/>
      <c r="AT324" s="169"/>
      <c r="AU324" s="169"/>
      <c r="AV324" s="169"/>
      <c r="AW324" s="169"/>
      <c r="AX324" s="169"/>
    </row>
    <row r="325" spans="36:50" x14ac:dyDescent="0.25">
      <c r="AJ325" s="262"/>
      <c r="AK325" s="260"/>
      <c r="AL325" s="260"/>
      <c r="AM325" s="256"/>
      <c r="AS325" s="169"/>
      <c r="AT325" s="169"/>
      <c r="AU325" s="169"/>
      <c r="AV325" s="169"/>
      <c r="AW325" s="169"/>
      <c r="AX325" s="169"/>
    </row>
    <row r="326" spans="36:50" x14ac:dyDescent="0.25">
      <c r="AJ326" s="262"/>
      <c r="AK326" s="260"/>
      <c r="AL326" s="260"/>
      <c r="AM326" s="256"/>
      <c r="AS326" s="169"/>
      <c r="AT326" s="169"/>
      <c r="AU326" s="169"/>
      <c r="AV326" s="169"/>
      <c r="AW326" s="169"/>
      <c r="AX326" s="169"/>
    </row>
    <row r="327" spans="36:50" x14ac:dyDescent="0.25">
      <c r="AJ327" s="262"/>
      <c r="AK327" s="260"/>
      <c r="AL327" s="260"/>
      <c r="AM327" s="256"/>
      <c r="AS327" s="169"/>
      <c r="AT327" s="169"/>
      <c r="AU327" s="169"/>
      <c r="AV327" s="169"/>
      <c r="AW327" s="169"/>
      <c r="AX327" s="169"/>
    </row>
    <row r="328" spans="36:50" x14ac:dyDescent="0.25">
      <c r="AJ328" s="262"/>
      <c r="AK328" s="260"/>
      <c r="AL328" s="260"/>
      <c r="AM328" s="256"/>
      <c r="AS328" s="169"/>
      <c r="AT328" s="169"/>
      <c r="AU328" s="169"/>
      <c r="AV328" s="169"/>
      <c r="AW328" s="169"/>
      <c r="AX328" s="169"/>
    </row>
    <row r="329" spans="36:50" x14ac:dyDescent="0.25">
      <c r="AJ329" s="262"/>
      <c r="AK329" s="260"/>
      <c r="AL329" s="260"/>
      <c r="AM329" s="256"/>
      <c r="AS329" s="169"/>
      <c r="AT329" s="169"/>
      <c r="AU329" s="169"/>
      <c r="AV329" s="169"/>
      <c r="AW329" s="169"/>
      <c r="AX329" s="169"/>
    </row>
    <row r="330" spans="36:50" x14ac:dyDescent="0.25">
      <c r="AJ330" s="262"/>
      <c r="AK330" s="260"/>
      <c r="AL330" s="260"/>
      <c r="AM330" s="256"/>
      <c r="AS330" s="169"/>
      <c r="AT330" s="169"/>
      <c r="AU330" s="169"/>
      <c r="AV330" s="169"/>
      <c r="AW330" s="169"/>
      <c r="AX330" s="169"/>
    </row>
    <row r="331" spans="36:50" x14ac:dyDescent="0.25">
      <c r="AJ331" s="262"/>
      <c r="AK331" s="260"/>
      <c r="AL331" s="260"/>
      <c r="AM331" s="256"/>
      <c r="AS331" s="169"/>
      <c r="AT331" s="169"/>
      <c r="AU331" s="169"/>
      <c r="AV331" s="169"/>
      <c r="AW331" s="169"/>
      <c r="AX331" s="169"/>
    </row>
    <row r="332" spans="36:50" x14ac:dyDescent="0.25">
      <c r="AJ332" s="262"/>
      <c r="AK332" s="260"/>
      <c r="AL332" s="260"/>
      <c r="AM332" s="256"/>
      <c r="AS332" s="169"/>
      <c r="AT332" s="169"/>
      <c r="AU332" s="169"/>
      <c r="AV332" s="169"/>
      <c r="AW332" s="169"/>
      <c r="AX332" s="169"/>
    </row>
    <row r="333" spans="36:50" x14ac:dyDescent="0.25">
      <c r="AJ333" s="262"/>
      <c r="AK333" s="260"/>
      <c r="AL333" s="260"/>
      <c r="AM333" s="256"/>
      <c r="AS333" s="169"/>
      <c r="AT333" s="169"/>
      <c r="AU333" s="169"/>
      <c r="AV333" s="169"/>
      <c r="AW333" s="169"/>
      <c r="AX333" s="169"/>
    </row>
    <row r="334" spans="36:50" x14ac:dyDescent="0.25">
      <c r="AJ334" s="262"/>
      <c r="AK334" s="260"/>
      <c r="AL334" s="260"/>
      <c r="AM334" s="256"/>
      <c r="AS334" s="169"/>
      <c r="AT334" s="169"/>
      <c r="AU334" s="169"/>
      <c r="AV334" s="169"/>
      <c r="AW334" s="169"/>
      <c r="AX334" s="169"/>
    </row>
    <row r="335" spans="36:50" x14ac:dyDescent="0.25">
      <c r="AJ335" s="262"/>
      <c r="AK335" s="260"/>
      <c r="AL335" s="260"/>
      <c r="AM335" s="256"/>
      <c r="AS335" s="169"/>
      <c r="AT335" s="169"/>
      <c r="AU335" s="169"/>
      <c r="AV335" s="169"/>
      <c r="AW335" s="169"/>
      <c r="AX335" s="169"/>
    </row>
    <row r="336" spans="36:50" x14ac:dyDescent="0.25">
      <c r="AJ336" s="262"/>
      <c r="AK336" s="260"/>
      <c r="AL336" s="260"/>
      <c r="AM336" s="256"/>
      <c r="AS336" s="169"/>
      <c r="AT336" s="169"/>
      <c r="AU336" s="169"/>
      <c r="AV336" s="169"/>
      <c r="AW336" s="169"/>
      <c r="AX336" s="169"/>
    </row>
    <row r="337" spans="36:50" x14ac:dyDescent="0.25">
      <c r="AJ337" s="262"/>
      <c r="AK337" s="260"/>
      <c r="AL337" s="260"/>
      <c r="AM337" s="256"/>
      <c r="AS337" s="169"/>
      <c r="AT337" s="169"/>
      <c r="AU337" s="169"/>
      <c r="AV337" s="169"/>
      <c r="AW337" s="169"/>
      <c r="AX337" s="169"/>
    </row>
    <row r="338" spans="36:50" x14ac:dyDescent="0.25">
      <c r="AJ338" s="262"/>
      <c r="AK338" s="260"/>
      <c r="AL338" s="260"/>
      <c r="AM338" s="256"/>
      <c r="AS338" s="169"/>
      <c r="AT338" s="169"/>
      <c r="AU338" s="169"/>
      <c r="AV338" s="169"/>
      <c r="AW338" s="169"/>
      <c r="AX338" s="169"/>
    </row>
    <row r="339" spans="36:50" x14ac:dyDescent="0.25">
      <c r="AJ339" s="262"/>
      <c r="AK339" s="260"/>
      <c r="AL339" s="260"/>
      <c r="AM339" s="256"/>
      <c r="AS339" s="169"/>
      <c r="AT339" s="169"/>
      <c r="AU339" s="169"/>
      <c r="AV339" s="169"/>
      <c r="AW339" s="169"/>
      <c r="AX339" s="169"/>
    </row>
    <row r="340" spans="36:50" x14ac:dyDescent="0.25">
      <c r="AJ340" s="262"/>
      <c r="AK340" s="260"/>
      <c r="AL340" s="260"/>
      <c r="AM340" s="256"/>
      <c r="AS340" s="169"/>
      <c r="AT340" s="169"/>
      <c r="AU340" s="169"/>
      <c r="AV340" s="169"/>
      <c r="AW340" s="169"/>
      <c r="AX340" s="169"/>
    </row>
    <row r="341" spans="36:50" x14ac:dyDescent="0.25">
      <c r="AJ341" s="262"/>
      <c r="AK341" s="260"/>
      <c r="AL341" s="260"/>
      <c r="AM341" s="256"/>
      <c r="AS341" s="169"/>
      <c r="AT341" s="169"/>
      <c r="AU341" s="169"/>
      <c r="AV341" s="169"/>
      <c r="AW341" s="169"/>
      <c r="AX341" s="169"/>
    </row>
    <row r="342" spans="36:50" x14ac:dyDescent="0.25">
      <c r="AJ342" s="262"/>
      <c r="AK342" s="260"/>
      <c r="AL342" s="260"/>
      <c r="AM342" s="256"/>
      <c r="AS342" s="169"/>
      <c r="AT342" s="169"/>
      <c r="AU342" s="169"/>
      <c r="AV342" s="169"/>
      <c r="AW342" s="169"/>
      <c r="AX342" s="169"/>
    </row>
    <row r="343" spans="36:50" x14ac:dyDescent="0.25">
      <c r="AJ343" s="262"/>
      <c r="AK343" s="260"/>
      <c r="AL343" s="260"/>
      <c r="AM343" s="256"/>
      <c r="AS343" s="169"/>
      <c r="AT343" s="169"/>
      <c r="AU343" s="169"/>
      <c r="AV343" s="169"/>
      <c r="AW343" s="169"/>
      <c r="AX343" s="169"/>
    </row>
    <row r="344" spans="36:50" x14ac:dyDescent="0.25">
      <c r="AJ344" s="262"/>
      <c r="AK344" s="260"/>
      <c r="AL344" s="260"/>
      <c r="AM344" s="256"/>
      <c r="AS344" s="169"/>
      <c r="AT344" s="169"/>
      <c r="AU344" s="169"/>
      <c r="AV344" s="169"/>
      <c r="AW344" s="169"/>
      <c r="AX344" s="169"/>
    </row>
    <row r="345" spans="36:50" x14ac:dyDescent="0.25">
      <c r="AJ345" s="262"/>
      <c r="AK345" s="260"/>
      <c r="AL345" s="260"/>
      <c r="AM345" s="256"/>
      <c r="AS345" s="169"/>
      <c r="AT345" s="169"/>
      <c r="AU345" s="169"/>
      <c r="AV345" s="169"/>
      <c r="AW345" s="169"/>
      <c r="AX345" s="169"/>
    </row>
    <row r="346" spans="36:50" x14ac:dyDescent="0.25">
      <c r="AJ346" s="262"/>
      <c r="AK346" s="260"/>
      <c r="AL346" s="260"/>
      <c r="AM346" s="256"/>
      <c r="AS346" s="169"/>
      <c r="AT346" s="169"/>
      <c r="AU346" s="169"/>
      <c r="AV346" s="169"/>
      <c r="AW346" s="169"/>
      <c r="AX346" s="169"/>
    </row>
    <row r="347" spans="36:50" x14ac:dyDescent="0.25">
      <c r="AJ347" s="262"/>
      <c r="AK347" s="260"/>
      <c r="AL347" s="260"/>
      <c r="AM347" s="256"/>
      <c r="AS347" s="169"/>
      <c r="AT347" s="169"/>
      <c r="AU347" s="169"/>
      <c r="AV347" s="169"/>
      <c r="AW347" s="169"/>
      <c r="AX347" s="169"/>
    </row>
    <row r="348" spans="36:50" x14ac:dyDescent="0.25">
      <c r="AJ348" s="262"/>
      <c r="AK348" s="260"/>
      <c r="AL348" s="260"/>
      <c r="AM348" s="256"/>
      <c r="AS348" s="169"/>
      <c r="AT348" s="169"/>
      <c r="AU348" s="169"/>
      <c r="AV348" s="169"/>
      <c r="AW348" s="169"/>
      <c r="AX348" s="169"/>
    </row>
    <row r="349" spans="36:50" x14ac:dyDescent="0.25">
      <c r="AJ349" s="262"/>
      <c r="AK349" s="260"/>
      <c r="AL349" s="260"/>
      <c r="AM349" s="256"/>
      <c r="AS349" s="169"/>
      <c r="AT349" s="169"/>
      <c r="AU349" s="169"/>
      <c r="AV349" s="169"/>
      <c r="AW349" s="169"/>
      <c r="AX349" s="169"/>
    </row>
    <row r="350" spans="36:50" x14ac:dyDescent="0.25">
      <c r="AJ350" s="262"/>
      <c r="AK350" s="260"/>
      <c r="AL350" s="260"/>
      <c r="AM350" s="256"/>
      <c r="AS350" s="169"/>
      <c r="AT350" s="169"/>
      <c r="AU350" s="169"/>
      <c r="AV350" s="169"/>
      <c r="AW350" s="169"/>
      <c r="AX350" s="169"/>
    </row>
    <row r="351" spans="36:50" x14ac:dyDescent="0.25">
      <c r="AJ351" s="262"/>
      <c r="AK351" s="260"/>
      <c r="AL351" s="260"/>
      <c r="AM351" s="256"/>
      <c r="AS351" s="169"/>
      <c r="AT351" s="169"/>
      <c r="AU351" s="169"/>
      <c r="AV351" s="169"/>
      <c r="AW351" s="169"/>
      <c r="AX351" s="169"/>
    </row>
    <row r="352" spans="36:50" x14ac:dyDescent="0.25">
      <c r="AJ352" s="262"/>
      <c r="AK352" s="260"/>
      <c r="AL352" s="260"/>
      <c r="AM352" s="256"/>
      <c r="AS352" s="169"/>
      <c r="AT352" s="169"/>
      <c r="AU352" s="169"/>
      <c r="AV352" s="169"/>
      <c r="AW352" s="169"/>
      <c r="AX352" s="169"/>
    </row>
    <row r="353" spans="36:50" x14ac:dyDescent="0.25">
      <c r="AJ353" s="262"/>
      <c r="AK353" s="260"/>
      <c r="AL353" s="260"/>
      <c r="AM353" s="256"/>
      <c r="AS353" s="169"/>
      <c r="AT353" s="169"/>
      <c r="AU353" s="169"/>
      <c r="AV353" s="169"/>
      <c r="AW353" s="169"/>
      <c r="AX353" s="169"/>
    </row>
    <row r="354" spans="36:50" x14ac:dyDescent="0.25">
      <c r="AJ354" s="262"/>
      <c r="AK354" s="260"/>
      <c r="AL354" s="260"/>
      <c r="AM354" s="256"/>
      <c r="AS354" s="169"/>
      <c r="AT354" s="169"/>
      <c r="AU354" s="169"/>
      <c r="AV354" s="169"/>
      <c r="AW354" s="169"/>
      <c r="AX354" s="169"/>
    </row>
    <row r="355" spans="36:50" x14ac:dyDescent="0.25">
      <c r="AJ355" s="262"/>
      <c r="AK355" s="260"/>
      <c r="AL355" s="260"/>
      <c r="AM355" s="256"/>
      <c r="AS355" s="169"/>
      <c r="AT355" s="169"/>
      <c r="AU355" s="169"/>
      <c r="AV355" s="169"/>
      <c r="AW355" s="169"/>
      <c r="AX355" s="169"/>
    </row>
    <row r="356" spans="36:50" x14ac:dyDescent="0.25">
      <c r="AJ356" s="262"/>
      <c r="AK356" s="260"/>
      <c r="AL356" s="260"/>
      <c r="AM356" s="256"/>
      <c r="AS356" s="169"/>
      <c r="AT356" s="169"/>
      <c r="AU356" s="169"/>
      <c r="AV356" s="169"/>
      <c r="AW356" s="169"/>
      <c r="AX356" s="169"/>
    </row>
    <row r="357" spans="36:50" x14ac:dyDescent="0.25">
      <c r="AJ357" s="262"/>
      <c r="AK357" s="260"/>
      <c r="AL357" s="260"/>
      <c r="AM357" s="256"/>
      <c r="AS357" s="169"/>
      <c r="AT357" s="169"/>
      <c r="AU357" s="169"/>
      <c r="AV357" s="169"/>
      <c r="AW357" s="169"/>
      <c r="AX357" s="169"/>
    </row>
    <row r="358" spans="36:50" x14ac:dyDescent="0.25">
      <c r="AJ358" s="262"/>
      <c r="AK358" s="260"/>
      <c r="AL358" s="260"/>
      <c r="AM358" s="256"/>
      <c r="AS358" s="169"/>
      <c r="AT358" s="169"/>
      <c r="AU358" s="169"/>
      <c r="AV358" s="169"/>
      <c r="AW358" s="169"/>
      <c r="AX358" s="169"/>
    </row>
    <row r="359" spans="36:50" x14ac:dyDescent="0.25">
      <c r="AJ359" s="262"/>
      <c r="AK359" s="260"/>
      <c r="AL359" s="260"/>
      <c r="AM359" s="256"/>
      <c r="AS359" s="169"/>
      <c r="AT359" s="169"/>
      <c r="AU359" s="169"/>
      <c r="AV359" s="169"/>
      <c r="AW359" s="169"/>
      <c r="AX359" s="169"/>
    </row>
    <row r="360" spans="36:50" x14ac:dyDescent="0.25">
      <c r="AJ360" s="262"/>
      <c r="AK360" s="260"/>
      <c r="AL360" s="260"/>
      <c r="AM360" s="256"/>
      <c r="AS360" s="169"/>
      <c r="AT360" s="169"/>
      <c r="AU360" s="169"/>
      <c r="AV360" s="169"/>
      <c r="AW360" s="169"/>
      <c r="AX360" s="169"/>
    </row>
    <row r="361" spans="36:50" x14ac:dyDescent="0.25">
      <c r="AJ361" s="262"/>
      <c r="AK361" s="260"/>
      <c r="AL361" s="260"/>
      <c r="AM361" s="256"/>
      <c r="AS361" s="169"/>
      <c r="AT361" s="169"/>
      <c r="AU361" s="169"/>
      <c r="AV361" s="169"/>
      <c r="AW361" s="169"/>
      <c r="AX361" s="169"/>
    </row>
    <row r="362" spans="36:50" x14ac:dyDescent="0.25">
      <c r="AJ362" s="262"/>
      <c r="AK362" s="260"/>
      <c r="AL362" s="260"/>
      <c r="AM362" s="256"/>
      <c r="AS362" s="169"/>
      <c r="AT362" s="169"/>
      <c r="AU362" s="169"/>
      <c r="AV362" s="169"/>
      <c r="AW362" s="169"/>
      <c r="AX362" s="169"/>
    </row>
    <row r="363" spans="36:50" x14ac:dyDescent="0.25">
      <c r="AJ363" s="262"/>
      <c r="AK363" s="260"/>
      <c r="AL363" s="260"/>
      <c r="AM363" s="256"/>
      <c r="AS363" s="169"/>
      <c r="AT363" s="169"/>
      <c r="AU363" s="169"/>
      <c r="AV363" s="169"/>
      <c r="AW363" s="169"/>
      <c r="AX363" s="169"/>
    </row>
    <row r="364" spans="36:50" x14ac:dyDescent="0.25">
      <c r="AJ364" s="262"/>
      <c r="AK364" s="260"/>
      <c r="AL364" s="260"/>
      <c r="AM364" s="256"/>
      <c r="AS364" s="169"/>
      <c r="AT364" s="169"/>
      <c r="AU364" s="169"/>
      <c r="AV364" s="169"/>
      <c r="AW364" s="169"/>
      <c r="AX364" s="169"/>
    </row>
    <row r="365" spans="36:50" x14ac:dyDescent="0.25">
      <c r="AJ365" s="262"/>
      <c r="AK365" s="260"/>
      <c r="AL365" s="260"/>
      <c r="AM365" s="256"/>
      <c r="AS365" s="169"/>
      <c r="AT365" s="169"/>
      <c r="AU365" s="169"/>
      <c r="AV365" s="169"/>
      <c r="AW365" s="169"/>
      <c r="AX365" s="169"/>
    </row>
    <row r="366" spans="36:50" x14ac:dyDescent="0.25">
      <c r="AJ366" s="262"/>
      <c r="AK366" s="260"/>
      <c r="AL366" s="260"/>
      <c r="AM366" s="256"/>
      <c r="AS366" s="169"/>
      <c r="AT366" s="169"/>
      <c r="AU366" s="169"/>
      <c r="AV366" s="169"/>
      <c r="AW366" s="169"/>
      <c r="AX366" s="169"/>
    </row>
    <row r="367" spans="36:50" x14ac:dyDescent="0.25">
      <c r="AJ367" s="262"/>
      <c r="AK367" s="260"/>
      <c r="AL367" s="260"/>
      <c r="AM367" s="256"/>
      <c r="AS367" s="169"/>
      <c r="AT367" s="169"/>
      <c r="AU367" s="169"/>
      <c r="AV367" s="169"/>
      <c r="AW367" s="169"/>
      <c r="AX367" s="169"/>
    </row>
    <row r="368" spans="36:50" x14ac:dyDescent="0.25">
      <c r="AJ368" s="262"/>
      <c r="AK368" s="260"/>
      <c r="AL368" s="260"/>
      <c r="AM368" s="256"/>
      <c r="AS368" s="169"/>
      <c r="AT368" s="169"/>
      <c r="AU368" s="169"/>
      <c r="AV368" s="169"/>
      <c r="AW368" s="169"/>
      <c r="AX368" s="169"/>
    </row>
    <row r="369" spans="36:50" x14ac:dyDescent="0.25">
      <c r="AJ369" s="262"/>
      <c r="AK369" s="260"/>
      <c r="AL369" s="260"/>
      <c r="AM369" s="256"/>
      <c r="AS369" s="169"/>
      <c r="AT369" s="169"/>
      <c r="AU369" s="169"/>
      <c r="AV369" s="169"/>
      <c r="AW369" s="169"/>
      <c r="AX369" s="169"/>
    </row>
    <row r="370" spans="36:50" x14ac:dyDescent="0.25">
      <c r="AJ370" s="262"/>
      <c r="AK370" s="260"/>
      <c r="AL370" s="260"/>
      <c r="AM370" s="256"/>
      <c r="AS370" s="169"/>
      <c r="AT370" s="169"/>
      <c r="AU370" s="169"/>
      <c r="AV370" s="169"/>
      <c r="AW370" s="169"/>
      <c r="AX370" s="169"/>
    </row>
    <row r="371" spans="36:50" x14ac:dyDescent="0.25">
      <c r="AJ371" s="262"/>
      <c r="AK371" s="260"/>
      <c r="AL371" s="260"/>
      <c r="AM371" s="256"/>
      <c r="AS371" s="169"/>
      <c r="AT371" s="169"/>
      <c r="AU371" s="169"/>
      <c r="AV371" s="169"/>
      <c r="AW371" s="169"/>
      <c r="AX371" s="169"/>
    </row>
    <row r="372" spans="36:50" x14ac:dyDescent="0.25">
      <c r="AJ372" s="262"/>
      <c r="AK372" s="260"/>
      <c r="AL372" s="260"/>
      <c r="AM372" s="256"/>
      <c r="AS372" s="169"/>
      <c r="AT372" s="169"/>
      <c r="AU372" s="169"/>
      <c r="AV372" s="169"/>
      <c r="AW372" s="169"/>
      <c r="AX372" s="169"/>
    </row>
    <row r="373" spans="36:50" x14ac:dyDescent="0.25">
      <c r="AJ373" s="262"/>
      <c r="AK373" s="260"/>
      <c r="AL373" s="260"/>
      <c r="AM373" s="256"/>
      <c r="AS373" s="169"/>
      <c r="AT373" s="169"/>
      <c r="AU373" s="169"/>
      <c r="AV373" s="169"/>
      <c r="AW373" s="169"/>
      <c r="AX373" s="169"/>
    </row>
    <row r="374" spans="36:50" x14ac:dyDescent="0.25">
      <c r="AJ374" s="262"/>
      <c r="AK374" s="260"/>
      <c r="AL374" s="260"/>
      <c r="AM374" s="256"/>
      <c r="AS374" s="169"/>
      <c r="AT374" s="169"/>
      <c r="AU374" s="169"/>
      <c r="AV374" s="169"/>
      <c r="AW374" s="169"/>
      <c r="AX374" s="169"/>
    </row>
    <row r="375" spans="36:50" x14ac:dyDescent="0.25">
      <c r="AJ375" s="262"/>
      <c r="AK375" s="260"/>
      <c r="AL375" s="260"/>
      <c r="AM375" s="256"/>
      <c r="AS375" s="169"/>
      <c r="AT375" s="169"/>
      <c r="AU375" s="169"/>
      <c r="AV375" s="169"/>
      <c r="AW375" s="169"/>
      <c r="AX375" s="169"/>
    </row>
    <row r="376" spans="36:50" x14ac:dyDescent="0.25">
      <c r="AJ376" s="262"/>
      <c r="AK376" s="260"/>
      <c r="AL376" s="260"/>
      <c r="AM376" s="256"/>
      <c r="AS376" s="169"/>
      <c r="AT376" s="169"/>
      <c r="AU376" s="169"/>
      <c r="AV376" s="169"/>
      <c r="AW376" s="169"/>
      <c r="AX376" s="169"/>
    </row>
    <row r="377" spans="36:50" x14ac:dyDescent="0.25">
      <c r="AJ377" s="262"/>
      <c r="AK377" s="260"/>
      <c r="AL377" s="260"/>
      <c r="AM377" s="256"/>
      <c r="AS377" s="169"/>
      <c r="AT377" s="169"/>
      <c r="AU377" s="169"/>
      <c r="AV377" s="169"/>
      <c r="AW377" s="169"/>
      <c r="AX377" s="169"/>
    </row>
    <row r="378" spans="36:50" x14ac:dyDescent="0.25">
      <c r="AJ378" s="262"/>
      <c r="AK378" s="260"/>
      <c r="AL378" s="260"/>
      <c r="AM378" s="256"/>
      <c r="AS378" s="169"/>
      <c r="AT378" s="169"/>
      <c r="AU378" s="169"/>
      <c r="AV378" s="169"/>
      <c r="AW378" s="169"/>
      <c r="AX378" s="169"/>
    </row>
    <row r="379" spans="36:50" x14ac:dyDescent="0.25">
      <c r="AJ379" s="262"/>
      <c r="AK379" s="260"/>
      <c r="AL379" s="260"/>
      <c r="AM379" s="256"/>
      <c r="AS379" s="169"/>
      <c r="AT379" s="169"/>
      <c r="AU379" s="169"/>
      <c r="AV379" s="169"/>
      <c r="AW379" s="169"/>
      <c r="AX379" s="169"/>
    </row>
    <row r="380" spans="36:50" x14ac:dyDescent="0.25">
      <c r="AJ380" s="262"/>
      <c r="AK380" s="260"/>
      <c r="AL380" s="260"/>
      <c r="AM380" s="256"/>
      <c r="AS380" s="169"/>
      <c r="AT380" s="169"/>
      <c r="AU380" s="169"/>
      <c r="AV380" s="169"/>
      <c r="AW380" s="169"/>
      <c r="AX380" s="169"/>
    </row>
    <row r="381" spans="36:50" x14ac:dyDescent="0.25">
      <c r="AJ381" s="262"/>
      <c r="AK381" s="260"/>
      <c r="AL381" s="260"/>
      <c r="AM381" s="256"/>
      <c r="AS381" s="169"/>
      <c r="AT381" s="169"/>
      <c r="AU381" s="169"/>
      <c r="AV381" s="169"/>
      <c r="AW381" s="169"/>
      <c r="AX381" s="169"/>
    </row>
    <row r="382" spans="36:50" x14ac:dyDescent="0.25">
      <c r="AJ382" s="262"/>
      <c r="AK382" s="260"/>
      <c r="AL382" s="260"/>
      <c r="AM382" s="256"/>
      <c r="AS382" s="169"/>
      <c r="AT382" s="169"/>
      <c r="AU382" s="169"/>
      <c r="AV382" s="169"/>
      <c r="AW382" s="169"/>
      <c r="AX382" s="169"/>
    </row>
    <row r="383" spans="36:50" x14ac:dyDescent="0.25">
      <c r="AJ383" s="262"/>
      <c r="AK383" s="260"/>
      <c r="AL383" s="260"/>
      <c r="AM383" s="256"/>
      <c r="AS383" s="169"/>
      <c r="AT383" s="169"/>
      <c r="AU383" s="169"/>
      <c r="AV383" s="169"/>
      <c r="AW383" s="169"/>
      <c r="AX383" s="169"/>
    </row>
    <row r="384" spans="36:50" x14ac:dyDescent="0.25">
      <c r="AJ384" s="262"/>
      <c r="AK384" s="260"/>
      <c r="AL384" s="260"/>
      <c r="AM384" s="256"/>
      <c r="AS384" s="169"/>
      <c r="AT384" s="169"/>
      <c r="AU384" s="169"/>
      <c r="AV384" s="169"/>
      <c r="AW384" s="169"/>
      <c r="AX384" s="169"/>
    </row>
    <row r="385" spans="36:50" x14ac:dyDescent="0.25">
      <c r="AJ385" s="262"/>
      <c r="AK385" s="260"/>
      <c r="AL385" s="260"/>
      <c r="AM385" s="256"/>
      <c r="AS385" s="169"/>
      <c r="AT385" s="169"/>
      <c r="AU385" s="169"/>
      <c r="AV385" s="169"/>
      <c r="AW385" s="169"/>
      <c r="AX385" s="169"/>
    </row>
    <row r="386" spans="36:50" x14ac:dyDescent="0.25">
      <c r="AJ386" s="262"/>
      <c r="AK386" s="260"/>
      <c r="AL386" s="260"/>
      <c r="AM386" s="256"/>
      <c r="AS386" s="169"/>
      <c r="AT386" s="169"/>
      <c r="AU386" s="169"/>
      <c r="AV386" s="169"/>
      <c r="AW386" s="169"/>
      <c r="AX386" s="169"/>
    </row>
    <row r="387" spans="36:50" x14ac:dyDescent="0.25">
      <c r="AJ387" s="262"/>
      <c r="AK387" s="260"/>
      <c r="AL387" s="260"/>
      <c r="AM387" s="256"/>
      <c r="AS387" s="169"/>
      <c r="AT387" s="169"/>
      <c r="AU387" s="169"/>
      <c r="AV387" s="169"/>
      <c r="AW387" s="169"/>
      <c r="AX387" s="169"/>
    </row>
    <row r="388" spans="36:50" x14ac:dyDescent="0.25">
      <c r="AJ388" s="262"/>
      <c r="AK388" s="260"/>
      <c r="AL388" s="260"/>
      <c r="AM388" s="256"/>
      <c r="AS388" s="169"/>
      <c r="AT388" s="169"/>
      <c r="AU388" s="169"/>
      <c r="AV388" s="169"/>
      <c r="AW388" s="169"/>
      <c r="AX388" s="169"/>
    </row>
    <row r="389" spans="36:50" x14ac:dyDescent="0.25">
      <c r="AJ389" s="262"/>
      <c r="AK389" s="260"/>
      <c r="AL389" s="260"/>
      <c r="AM389" s="256"/>
      <c r="AS389" s="169"/>
      <c r="AT389" s="169"/>
      <c r="AU389" s="169"/>
      <c r="AV389" s="169"/>
      <c r="AW389" s="169"/>
      <c r="AX389" s="169"/>
    </row>
    <row r="390" spans="36:50" x14ac:dyDescent="0.25">
      <c r="AJ390" s="262"/>
      <c r="AK390" s="260"/>
      <c r="AL390" s="260"/>
      <c r="AM390" s="256"/>
      <c r="AS390" s="169"/>
      <c r="AT390" s="169"/>
      <c r="AU390" s="169"/>
      <c r="AV390" s="169"/>
      <c r="AW390" s="169"/>
      <c r="AX390" s="169"/>
    </row>
    <row r="391" spans="36:50" x14ac:dyDescent="0.25">
      <c r="AJ391" s="262"/>
      <c r="AK391" s="260"/>
      <c r="AL391" s="260"/>
      <c r="AM391" s="256"/>
      <c r="AS391" s="169"/>
      <c r="AT391" s="169"/>
      <c r="AU391" s="169"/>
      <c r="AV391" s="169"/>
      <c r="AW391" s="169"/>
      <c r="AX391" s="169"/>
    </row>
    <row r="392" spans="36:50" x14ac:dyDescent="0.25">
      <c r="AJ392" s="262"/>
      <c r="AK392" s="260"/>
      <c r="AL392" s="260"/>
      <c r="AM392" s="256"/>
      <c r="AS392" s="169"/>
      <c r="AT392" s="169"/>
      <c r="AU392" s="169"/>
      <c r="AV392" s="169"/>
      <c r="AW392" s="169"/>
      <c r="AX392" s="169"/>
    </row>
  </sheetData>
  <mergeCells count="5">
    <mergeCell ref="AR11:AX11"/>
    <mergeCell ref="AR12:AX12"/>
    <mergeCell ref="S1:S46"/>
    <mergeCell ref="U11:AA11"/>
    <mergeCell ref="U12:AA12"/>
  </mergeCells>
  <pageMargins left="0.27" right="0.25" top="0.43" bottom="0.4" header="0.3" footer="0.17"/>
  <pageSetup scale="88" orientation="portrait" r:id="rId1"/>
  <headerFooter>
    <oddFooter>&amp;L&amp;D &amp;F&amp;C17
&amp;R&amp;A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36"/>
  <sheetViews>
    <sheetView topLeftCell="A28" workbookViewId="0">
      <selection activeCell="A25" sqref="A25"/>
    </sheetView>
  </sheetViews>
  <sheetFormatPr defaultRowHeight="15" x14ac:dyDescent="0.25"/>
  <cols>
    <col min="1" max="1" width="1.28515625" customWidth="1"/>
    <col min="2" max="2" width="5.42578125" customWidth="1"/>
    <col min="5" max="5" width="24.28515625" customWidth="1"/>
    <col min="6" max="6" width="12.5703125" customWidth="1"/>
    <col min="12" max="12" width="1.140625" customWidth="1"/>
    <col min="13" max="13" width="9.140625" style="5"/>
    <col min="16" max="16" width="1.28515625" customWidth="1"/>
  </cols>
  <sheetData>
    <row r="1" spans="1:16" x14ac:dyDescent="0.25">
      <c r="A1" s="3" t="str">
        <f>Cover!D9</f>
        <v>Hinsdale County School District RE-1</v>
      </c>
      <c r="B1" s="2"/>
      <c r="C1" s="1"/>
      <c r="D1" s="1"/>
      <c r="E1" s="1"/>
      <c r="F1" s="1"/>
      <c r="G1" s="1"/>
      <c r="H1" s="1"/>
      <c r="I1" s="1"/>
      <c r="J1" s="1"/>
      <c r="K1" s="1"/>
      <c r="L1" s="1"/>
      <c r="N1" s="1"/>
      <c r="O1" s="1"/>
      <c r="P1" s="1"/>
    </row>
    <row r="2" spans="1:16" x14ac:dyDescent="0.25">
      <c r="A2" s="4" t="str">
        <f>Cover!E11</f>
        <v>Adopted  Budget</v>
      </c>
      <c r="B2" s="2"/>
      <c r="C2" s="1"/>
      <c r="D2" s="1"/>
      <c r="E2" s="1"/>
      <c r="F2" s="1"/>
      <c r="G2" s="1"/>
      <c r="H2" s="1"/>
      <c r="I2" s="1"/>
      <c r="J2" s="1"/>
      <c r="K2" s="1"/>
      <c r="L2" s="1"/>
      <c r="N2" s="1"/>
      <c r="O2" s="1"/>
      <c r="P2" s="1"/>
    </row>
    <row r="3" spans="1:16" x14ac:dyDescent="0.25">
      <c r="A3" s="4" t="s">
        <v>0</v>
      </c>
      <c r="B3" s="2"/>
      <c r="C3" s="1"/>
      <c r="D3" s="1"/>
      <c r="E3" s="1"/>
      <c r="F3" s="1"/>
      <c r="G3" s="1"/>
      <c r="H3" s="1"/>
      <c r="I3" s="1"/>
      <c r="J3" s="1"/>
      <c r="K3" s="1"/>
      <c r="L3" s="1"/>
      <c r="N3" s="1"/>
      <c r="O3" s="1"/>
      <c r="P3" s="1"/>
    </row>
    <row r="4" spans="1:16" x14ac:dyDescent="0.25">
      <c r="A4" s="4" t="str">
        <f>Cover!E14</f>
        <v>FY 2023/24</v>
      </c>
      <c r="B4" s="2"/>
      <c r="C4" s="1"/>
      <c r="D4" s="1"/>
      <c r="E4" s="1"/>
      <c r="F4" s="1"/>
      <c r="G4" s="1"/>
      <c r="H4" s="1"/>
      <c r="I4" s="1"/>
      <c r="J4" s="1"/>
      <c r="K4" s="1"/>
      <c r="L4" s="1"/>
      <c r="N4" s="1"/>
      <c r="O4" s="1"/>
      <c r="P4" s="1"/>
    </row>
    <row r="5" spans="1:16" ht="4.5" customHeight="1" x14ac:dyDescent="0.25">
      <c r="B5" s="7"/>
    </row>
    <row r="6" spans="1:16" ht="21" x14ac:dyDescent="0.35">
      <c r="B6" s="35"/>
      <c r="C6" s="35"/>
      <c r="D6" s="35"/>
      <c r="E6" s="35"/>
      <c r="F6" s="35"/>
      <c r="G6" s="35"/>
      <c r="H6" s="35"/>
      <c r="I6" s="35"/>
      <c r="J6" s="35"/>
      <c r="K6" s="35"/>
    </row>
    <row r="7" spans="1:16" ht="21" x14ac:dyDescent="0.35">
      <c r="B7" s="35"/>
      <c r="C7" s="36" t="s">
        <v>2</v>
      </c>
      <c r="D7" s="36" t="s">
        <v>3</v>
      </c>
      <c r="E7" s="36"/>
      <c r="F7" s="36"/>
      <c r="G7" s="36"/>
      <c r="H7" s="35"/>
      <c r="I7" s="35"/>
      <c r="J7" s="35"/>
      <c r="K7" s="35"/>
    </row>
    <row r="8" spans="1:16" ht="21" x14ac:dyDescent="0.35">
      <c r="B8" s="35"/>
      <c r="C8" s="36"/>
      <c r="D8" s="36"/>
      <c r="E8" s="36"/>
      <c r="F8" s="36"/>
      <c r="G8" s="36"/>
      <c r="H8" s="35"/>
      <c r="I8" s="35"/>
      <c r="J8" s="35"/>
      <c r="K8" s="35"/>
    </row>
    <row r="9" spans="1:16" ht="21" x14ac:dyDescent="0.35">
      <c r="B9" s="35"/>
      <c r="C9" s="35"/>
      <c r="D9" s="35" t="s">
        <v>0</v>
      </c>
      <c r="E9" s="35"/>
      <c r="F9" s="35" t="s">
        <v>4</v>
      </c>
      <c r="G9" s="35"/>
      <c r="H9" s="35"/>
      <c r="I9" s="35"/>
      <c r="J9" s="37" t="s">
        <v>5</v>
      </c>
      <c r="K9" s="35"/>
    </row>
    <row r="10" spans="1:16" ht="21" x14ac:dyDescent="0.35">
      <c r="B10" s="35"/>
      <c r="C10" s="35"/>
      <c r="D10" s="35" t="s">
        <v>6</v>
      </c>
      <c r="E10" s="35"/>
      <c r="F10" s="35" t="s">
        <v>4</v>
      </c>
      <c r="G10" s="35"/>
      <c r="H10" s="35"/>
      <c r="I10" s="35"/>
      <c r="J10" s="37" t="s">
        <v>7</v>
      </c>
      <c r="K10" s="35"/>
    </row>
    <row r="11" spans="1:16" ht="21" x14ac:dyDescent="0.35">
      <c r="B11" s="35"/>
      <c r="C11" s="35"/>
      <c r="D11" s="35" t="s">
        <v>8</v>
      </c>
      <c r="E11" s="35"/>
      <c r="F11" s="35" t="s">
        <v>9</v>
      </c>
      <c r="G11" s="35" t="s">
        <v>10</v>
      </c>
      <c r="H11" s="35"/>
      <c r="I11" s="35"/>
      <c r="J11" s="37" t="s">
        <v>11</v>
      </c>
      <c r="K11" s="35"/>
    </row>
    <row r="12" spans="1:16" ht="21" x14ac:dyDescent="0.35">
      <c r="B12" s="35"/>
      <c r="C12" s="35"/>
      <c r="D12" s="35" t="s">
        <v>12</v>
      </c>
      <c r="E12" s="35"/>
      <c r="F12" s="35"/>
      <c r="G12" s="35" t="s">
        <v>10</v>
      </c>
      <c r="H12" s="35"/>
      <c r="I12" s="35"/>
      <c r="J12" s="37" t="s">
        <v>13</v>
      </c>
      <c r="K12" s="35"/>
    </row>
    <row r="13" spans="1:16" ht="21" x14ac:dyDescent="0.35">
      <c r="B13" s="35"/>
      <c r="C13" s="35"/>
      <c r="D13" s="35" t="s">
        <v>14</v>
      </c>
      <c r="E13" s="35"/>
      <c r="F13" s="35"/>
      <c r="G13" s="35" t="s">
        <v>10</v>
      </c>
      <c r="H13" s="35"/>
      <c r="I13" s="35"/>
      <c r="J13" s="37" t="s">
        <v>15</v>
      </c>
      <c r="K13" s="35"/>
    </row>
    <row r="14" spans="1:16" ht="21" x14ac:dyDescent="0.35">
      <c r="B14" s="35"/>
      <c r="C14" s="35"/>
      <c r="D14" s="35" t="s">
        <v>16</v>
      </c>
      <c r="E14" s="35"/>
      <c r="F14" s="35" t="s">
        <v>9</v>
      </c>
      <c r="G14" s="35" t="s">
        <v>10</v>
      </c>
      <c r="H14" s="35"/>
      <c r="I14" s="35"/>
      <c r="J14" s="37" t="s">
        <v>17</v>
      </c>
      <c r="K14" s="35"/>
    </row>
    <row r="15" spans="1:16" ht="21" x14ac:dyDescent="0.35">
      <c r="B15" s="35"/>
      <c r="C15" s="35"/>
      <c r="D15" s="35" t="s">
        <v>879</v>
      </c>
      <c r="E15" s="35"/>
      <c r="F15" s="35" t="s">
        <v>9</v>
      </c>
      <c r="G15" s="35" t="s">
        <v>10</v>
      </c>
      <c r="H15" s="35"/>
      <c r="I15" s="35"/>
      <c r="J15" s="37" t="s">
        <v>880</v>
      </c>
      <c r="K15" s="35"/>
    </row>
    <row r="16" spans="1:16" ht="21" x14ac:dyDescent="0.35">
      <c r="B16" s="35"/>
      <c r="C16" s="35"/>
      <c r="D16" s="35"/>
      <c r="E16" s="35"/>
      <c r="F16" s="35"/>
      <c r="G16" s="35"/>
      <c r="H16" s="35"/>
      <c r="I16" s="35"/>
      <c r="J16" s="35"/>
      <c r="K16" s="35"/>
    </row>
    <row r="17" spans="2:11" ht="21" x14ac:dyDescent="0.35">
      <c r="B17" s="35"/>
      <c r="C17" s="36" t="s">
        <v>18</v>
      </c>
      <c r="D17" s="36" t="s">
        <v>19</v>
      </c>
      <c r="E17" s="36"/>
      <c r="F17" s="36"/>
      <c r="G17" s="35"/>
      <c r="H17" s="35"/>
      <c r="I17" s="35"/>
      <c r="J17" s="35"/>
      <c r="K17" s="35"/>
    </row>
    <row r="18" spans="2:11" ht="21" x14ac:dyDescent="0.35">
      <c r="B18" s="35"/>
      <c r="C18" s="35"/>
      <c r="D18" s="35"/>
      <c r="E18" s="35"/>
      <c r="F18" s="35"/>
      <c r="G18" s="35"/>
      <c r="H18" s="35"/>
      <c r="I18" s="35"/>
      <c r="J18" s="35"/>
      <c r="K18" s="35"/>
    </row>
    <row r="19" spans="2:11" ht="21" x14ac:dyDescent="0.35">
      <c r="B19" s="35"/>
      <c r="C19" s="35"/>
      <c r="D19" s="35" t="s">
        <v>20</v>
      </c>
      <c r="E19" s="35"/>
      <c r="F19" s="35" t="s">
        <v>4</v>
      </c>
      <c r="G19" s="35"/>
      <c r="H19" s="35"/>
      <c r="I19" s="35"/>
      <c r="J19" s="37">
        <v>1</v>
      </c>
      <c r="K19" s="35"/>
    </row>
    <row r="20" spans="2:11" ht="21" x14ac:dyDescent="0.35">
      <c r="B20" s="35"/>
      <c r="C20" s="35"/>
      <c r="D20" s="35" t="s">
        <v>21</v>
      </c>
      <c r="E20" s="35"/>
      <c r="F20" s="35"/>
      <c r="G20" s="35" t="s">
        <v>22</v>
      </c>
      <c r="H20" s="35"/>
      <c r="I20" s="35"/>
      <c r="J20" s="37">
        <v>2</v>
      </c>
      <c r="K20" s="35"/>
    </row>
    <row r="21" spans="2:11" ht="21" x14ac:dyDescent="0.35">
      <c r="B21" s="35"/>
      <c r="C21" s="35"/>
      <c r="D21" s="35" t="s">
        <v>264</v>
      </c>
      <c r="E21" s="35"/>
      <c r="F21" s="35"/>
      <c r="G21" s="35" t="s">
        <v>23</v>
      </c>
      <c r="H21" s="35"/>
      <c r="I21" s="35"/>
      <c r="J21" s="38" t="s">
        <v>280</v>
      </c>
      <c r="K21" s="35"/>
    </row>
    <row r="22" spans="2:11" ht="21" x14ac:dyDescent="0.35">
      <c r="B22" s="35"/>
      <c r="C22" s="35"/>
      <c r="D22" s="35" t="s">
        <v>262</v>
      </c>
      <c r="E22" s="35"/>
      <c r="F22" s="35"/>
      <c r="G22" s="35" t="s">
        <v>263</v>
      </c>
      <c r="H22" s="35"/>
      <c r="I22" s="35"/>
      <c r="J22" s="38" t="s">
        <v>281</v>
      </c>
      <c r="K22" s="35"/>
    </row>
    <row r="23" spans="2:11" ht="21" x14ac:dyDescent="0.35">
      <c r="B23" s="35"/>
      <c r="C23" s="35"/>
      <c r="D23" s="35" t="s">
        <v>793</v>
      </c>
      <c r="E23" s="35"/>
      <c r="F23" s="35" t="s">
        <v>25</v>
      </c>
      <c r="G23" s="35"/>
      <c r="H23" s="35"/>
      <c r="I23" s="35"/>
      <c r="J23" s="37" t="s">
        <v>803</v>
      </c>
      <c r="K23" s="35"/>
    </row>
    <row r="24" spans="2:11" ht="21" x14ac:dyDescent="0.35">
      <c r="B24" s="35"/>
      <c r="C24" s="35"/>
      <c r="D24" s="35" t="s">
        <v>26</v>
      </c>
      <c r="E24" s="35"/>
      <c r="F24" s="35" t="s">
        <v>25</v>
      </c>
      <c r="G24" s="35"/>
      <c r="H24" s="35"/>
      <c r="I24" s="35"/>
      <c r="J24" s="37">
        <v>23</v>
      </c>
      <c r="K24" s="35"/>
    </row>
    <row r="25" spans="2:11" ht="21" x14ac:dyDescent="0.35">
      <c r="B25" s="35"/>
      <c r="C25" s="35"/>
      <c r="D25" s="35" t="s">
        <v>27</v>
      </c>
      <c r="E25" s="35"/>
      <c r="F25" s="35"/>
      <c r="G25" s="35" t="s">
        <v>23</v>
      </c>
      <c r="H25" s="35"/>
      <c r="I25" s="35"/>
      <c r="J25" s="37">
        <v>24</v>
      </c>
      <c r="K25" s="35"/>
    </row>
    <row r="26" spans="2:11" ht="21" x14ac:dyDescent="0.35">
      <c r="B26" s="35"/>
      <c r="C26" s="35"/>
      <c r="D26" s="35" t="s">
        <v>29</v>
      </c>
      <c r="E26" s="35"/>
      <c r="F26" s="35" t="s">
        <v>25</v>
      </c>
      <c r="G26" s="35"/>
      <c r="H26" s="35"/>
      <c r="I26" s="35"/>
      <c r="J26" s="37">
        <v>25</v>
      </c>
      <c r="K26" s="35"/>
    </row>
    <row r="27" spans="2:11" ht="21" x14ac:dyDescent="0.35">
      <c r="B27" s="35"/>
      <c r="C27" s="35"/>
      <c r="D27" s="35" t="s">
        <v>268</v>
      </c>
      <c r="E27" s="35"/>
      <c r="F27" s="35" t="s">
        <v>25</v>
      </c>
      <c r="G27" s="35"/>
      <c r="H27" s="35"/>
      <c r="I27" s="35"/>
      <c r="J27" s="37">
        <v>26</v>
      </c>
      <c r="K27" s="35"/>
    </row>
    <row r="28" spans="2:11" ht="21" x14ac:dyDescent="0.35">
      <c r="B28" s="35"/>
      <c r="C28" s="35"/>
      <c r="D28" s="35" t="s">
        <v>268</v>
      </c>
      <c r="E28" s="35"/>
      <c r="F28" s="35" t="s">
        <v>25</v>
      </c>
      <c r="G28" s="35"/>
      <c r="H28" s="35"/>
      <c r="I28" s="35"/>
      <c r="J28" s="37">
        <v>27</v>
      </c>
      <c r="K28" s="35"/>
    </row>
    <row r="29" spans="2:11" ht="21" x14ac:dyDescent="0.35">
      <c r="B29" s="35"/>
      <c r="C29" s="35"/>
      <c r="D29" s="35" t="s">
        <v>30</v>
      </c>
      <c r="E29" s="35"/>
      <c r="F29" s="35" t="s">
        <v>25</v>
      </c>
      <c r="G29" s="35"/>
      <c r="H29" s="35"/>
      <c r="I29" s="35"/>
      <c r="J29" s="37">
        <v>28</v>
      </c>
      <c r="K29" s="35"/>
    </row>
    <row r="30" spans="2:11" ht="21" x14ac:dyDescent="0.35">
      <c r="B30" s="35"/>
      <c r="C30" s="35"/>
      <c r="D30" s="35" t="s">
        <v>32</v>
      </c>
      <c r="E30" s="35"/>
      <c r="F30" s="35" t="s">
        <v>25</v>
      </c>
      <c r="G30" s="35"/>
      <c r="H30" s="35"/>
      <c r="I30" s="35"/>
      <c r="J30" s="37">
        <v>29</v>
      </c>
      <c r="K30" s="35"/>
    </row>
    <row r="31" spans="2:11" ht="21" x14ac:dyDescent="0.35">
      <c r="B31" s="35"/>
      <c r="C31" s="35"/>
      <c r="D31" s="35" t="s">
        <v>28</v>
      </c>
      <c r="E31" s="35"/>
      <c r="F31" s="35" t="s">
        <v>25</v>
      </c>
      <c r="G31" s="35"/>
      <c r="H31" s="35"/>
      <c r="I31" s="35"/>
      <c r="J31" s="37">
        <v>30</v>
      </c>
      <c r="K31" s="35"/>
    </row>
    <row r="32" spans="2:11" ht="21" x14ac:dyDescent="0.35">
      <c r="B32" s="35"/>
      <c r="C32" s="35"/>
      <c r="D32" s="35" t="s">
        <v>269</v>
      </c>
      <c r="E32" s="35"/>
      <c r="F32" s="35" t="s">
        <v>25</v>
      </c>
      <c r="G32" s="35"/>
      <c r="H32" s="35"/>
      <c r="I32" s="35"/>
      <c r="J32" s="37">
        <v>31</v>
      </c>
      <c r="K32" s="35"/>
    </row>
    <row r="33" spans="2:13" ht="21" x14ac:dyDescent="0.35">
      <c r="B33" s="35"/>
      <c r="C33" s="35"/>
      <c r="K33" s="35"/>
    </row>
    <row r="34" spans="2:13" ht="21" x14ac:dyDescent="0.35">
      <c r="B34" s="35"/>
      <c r="C34" s="36" t="s">
        <v>881</v>
      </c>
      <c r="D34" s="36" t="s">
        <v>282</v>
      </c>
      <c r="E34" s="36"/>
      <c r="F34" s="35" t="s">
        <v>25</v>
      </c>
      <c r="G34" s="36"/>
      <c r="H34" s="36"/>
      <c r="I34" s="36"/>
      <c r="J34" s="37">
        <v>32</v>
      </c>
      <c r="K34" s="35"/>
    </row>
    <row r="35" spans="2:13" s="7" customFormat="1" ht="21" x14ac:dyDescent="0.35">
      <c r="B35" s="36"/>
      <c r="C35" s="36"/>
      <c r="D35" s="36"/>
      <c r="E35" s="36"/>
      <c r="F35" s="35"/>
      <c r="G35" s="36"/>
      <c r="H35" s="36"/>
      <c r="I35" s="36"/>
      <c r="J35" s="114"/>
      <c r="K35" s="36"/>
      <c r="M35" s="8"/>
    </row>
    <row r="36" spans="2:13" s="7" customFormat="1" ht="21" x14ac:dyDescent="0.35">
      <c r="B36" s="36"/>
      <c r="C36" s="36" t="s">
        <v>882</v>
      </c>
      <c r="D36" s="36" t="s">
        <v>215</v>
      </c>
      <c r="E36" s="36"/>
      <c r="F36" s="35" t="s">
        <v>25</v>
      </c>
      <c r="G36" s="36"/>
      <c r="H36" s="36"/>
      <c r="I36" s="36"/>
      <c r="J36" s="37" t="s">
        <v>804</v>
      </c>
      <c r="K36" s="36"/>
      <c r="M36" s="8"/>
    </row>
  </sheetData>
  <pageMargins left="0.49" right="0.42" top="0.57999999999999996" bottom="0.75" header="0.3" footer="0.3"/>
  <pageSetup scale="88" orientation="portrait" r:id="rId1"/>
  <headerFooter>
    <oddFooter>&amp;L&amp;D &amp;F&amp;Ci&amp;R&amp;A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9BE96-E734-45FE-9488-5DDFF74DBF95}">
  <sheetPr codeName="Sheet26">
    <tabColor rgb="FF00B050"/>
    <pageSetUpPr fitToPage="1"/>
  </sheetPr>
  <dimension ref="A1:H49"/>
  <sheetViews>
    <sheetView workbookViewId="0"/>
  </sheetViews>
  <sheetFormatPr defaultRowHeight="15" x14ac:dyDescent="0.25"/>
  <cols>
    <col min="1" max="1" width="1.85546875" customWidth="1"/>
    <col min="2" max="2" width="5" customWidth="1"/>
    <col min="3" max="3" width="5.5703125" customWidth="1"/>
    <col min="4" max="4" width="29" customWidth="1"/>
    <col min="5" max="5" width="21.140625" customWidth="1"/>
    <col min="6" max="6" width="2" customWidth="1"/>
    <col min="7" max="7" width="9.85546875" customWidth="1"/>
    <col min="8" max="8" width="1.5703125" customWidth="1"/>
  </cols>
  <sheetData>
    <row r="1" spans="1:8" x14ac:dyDescent="0.25">
      <c r="A1" s="3" t="str">
        <f>'GF Summary'!A1</f>
        <v>Hinsdale County School District RE-1</v>
      </c>
      <c r="B1" s="2"/>
      <c r="C1" s="1"/>
      <c r="D1" s="1"/>
      <c r="E1" s="1"/>
      <c r="F1" s="1"/>
      <c r="G1" s="1"/>
      <c r="H1" s="1"/>
    </row>
    <row r="2" spans="1:8" x14ac:dyDescent="0.25">
      <c r="A2" s="4" t="str">
        <f>'GF Summary'!A2</f>
        <v>Adopted  Budget</v>
      </c>
      <c r="B2" s="2"/>
      <c r="C2" s="1"/>
      <c r="D2" s="1"/>
      <c r="E2" s="1"/>
      <c r="F2" s="1"/>
      <c r="G2" s="1"/>
      <c r="H2" s="1"/>
    </row>
    <row r="3" spans="1:8" x14ac:dyDescent="0.25">
      <c r="A3" s="4" t="s">
        <v>216</v>
      </c>
      <c r="B3" s="2"/>
      <c r="C3" s="1"/>
      <c r="D3" s="1"/>
      <c r="E3" s="1"/>
      <c r="F3" s="1"/>
      <c r="G3" s="1"/>
      <c r="H3" s="1"/>
    </row>
    <row r="4" spans="1:8" x14ac:dyDescent="0.25">
      <c r="A4" s="4" t="str">
        <f>'GF Summary'!A4</f>
        <v>FY 2023/24</v>
      </c>
      <c r="B4" s="2"/>
      <c r="C4" s="1"/>
      <c r="D4" s="1"/>
      <c r="E4" s="1"/>
      <c r="F4" s="1"/>
      <c r="G4" s="1"/>
      <c r="H4" s="1"/>
    </row>
    <row r="5" spans="1:8" ht="4.5" customHeight="1" x14ac:dyDescent="0.25">
      <c r="B5" s="7"/>
    </row>
    <row r="6" spans="1:8" x14ac:dyDescent="0.25">
      <c r="B6" s="7" t="s">
        <v>217</v>
      </c>
      <c r="D6" s="5"/>
      <c r="E6" t="s">
        <v>451</v>
      </c>
    </row>
    <row r="7" spans="1:8" x14ac:dyDescent="0.25">
      <c r="B7" s="7" t="s">
        <v>218</v>
      </c>
      <c r="E7" t="s">
        <v>115</v>
      </c>
    </row>
    <row r="8" spans="1:8" ht="15.75" thickBot="1" x14ac:dyDescent="0.3">
      <c r="B8" s="7"/>
    </row>
    <row r="9" spans="1:8" s="170" customFormat="1" x14ac:dyDescent="0.25">
      <c r="D9" s="171"/>
      <c r="E9" s="172" t="s">
        <v>211</v>
      </c>
      <c r="F9"/>
    </row>
    <row r="10" spans="1:8" s="170" customFormat="1" ht="13.5" thickBot="1" x14ac:dyDescent="0.25">
      <c r="A10" s="170" t="s">
        <v>452</v>
      </c>
      <c r="D10" s="173"/>
      <c r="E10" s="174" t="s">
        <v>430</v>
      </c>
      <c r="F10" s="147"/>
    </row>
    <row r="11" spans="1:8" s="102" customFormat="1" ht="6.75" customHeight="1" x14ac:dyDescent="0.25">
      <c r="A11" s="101"/>
      <c r="C11" s="173"/>
      <c r="D11" s="175"/>
      <c r="E11" s="176"/>
      <c r="F11"/>
      <c r="G11" s="101"/>
    </row>
    <row r="12" spans="1:8" s="102" customFormat="1" ht="12.75" customHeight="1" x14ac:dyDescent="0.25">
      <c r="A12" s="177"/>
      <c r="C12" s="178" t="s">
        <v>453</v>
      </c>
      <c r="D12" s="179"/>
      <c r="E12" s="306"/>
      <c r="F12"/>
      <c r="G12" s="101"/>
    </row>
    <row r="13" spans="1:8" s="102" customFormat="1" x14ac:dyDescent="0.25">
      <c r="A13" s="147"/>
      <c r="C13" s="247" t="s">
        <v>735</v>
      </c>
      <c r="D13" s="180" t="s">
        <v>93</v>
      </c>
      <c r="E13" s="366">
        <f>'GF 11'!P27+'GF 12'!P27+'GF 13'!P27+'GF 14'!P27</f>
        <v>1066134</v>
      </c>
      <c r="F13"/>
      <c r="G13" s="101"/>
    </row>
    <row r="14" spans="1:8" s="102" customFormat="1" x14ac:dyDescent="0.25">
      <c r="A14" s="147"/>
      <c r="C14" s="248" t="s">
        <v>736</v>
      </c>
      <c r="D14" s="180" t="s">
        <v>94</v>
      </c>
      <c r="E14" s="366">
        <f>'2100'!P27</f>
        <v>115942</v>
      </c>
      <c r="F14"/>
      <c r="G14" s="101"/>
    </row>
    <row r="15" spans="1:8" s="102" customFormat="1" x14ac:dyDescent="0.25">
      <c r="A15" s="147"/>
      <c r="C15" s="248" t="s">
        <v>737</v>
      </c>
      <c r="D15" s="180" t="s">
        <v>454</v>
      </c>
      <c r="E15" s="366">
        <f>'2200'!P27</f>
        <v>132187</v>
      </c>
      <c r="F15"/>
      <c r="G15" s="101"/>
    </row>
    <row r="16" spans="1:8" s="102" customFormat="1" x14ac:dyDescent="0.25">
      <c r="A16" s="147"/>
      <c r="C16" s="248" t="s">
        <v>738</v>
      </c>
      <c r="D16" s="180" t="s">
        <v>96</v>
      </c>
      <c r="E16" s="366">
        <f>'2300'!P27</f>
        <v>83359</v>
      </c>
      <c r="F16"/>
      <c r="G16" s="101"/>
    </row>
    <row r="17" spans="1:7" s="102" customFormat="1" x14ac:dyDescent="0.25">
      <c r="A17" s="147"/>
      <c r="C17" s="248" t="s">
        <v>739</v>
      </c>
      <c r="D17" s="180" t="s">
        <v>97</v>
      </c>
      <c r="E17" s="366">
        <f>'2400'!P27</f>
        <v>153932</v>
      </c>
      <c r="F17"/>
      <c r="G17" s="101"/>
    </row>
    <row r="18" spans="1:7" s="102" customFormat="1" x14ac:dyDescent="0.25">
      <c r="A18" s="147"/>
      <c r="C18" s="248" t="s">
        <v>740</v>
      </c>
      <c r="D18" s="180" t="s">
        <v>98</v>
      </c>
      <c r="E18" s="366">
        <f>'2500'!P27</f>
        <v>110025</v>
      </c>
      <c r="F18"/>
      <c r="G18" s="101"/>
    </row>
    <row r="19" spans="1:7" s="102" customFormat="1" x14ac:dyDescent="0.25">
      <c r="A19" s="147"/>
      <c r="C19" s="248" t="s">
        <v>741</v>
      </c>
      <c r="D19" s="180" t="s">
        <v>99</v>
      </c>
      <c r="E19" s="366">
        <f>'2600'!P27</f>
        <v>306207</v>
      </c>
      <c r="F19"/>
      <c r="G19" s="101"/>
    </row>
    <row r="20" spans="1:7" s="102" customFormat="1" x14ac:dyDescent="0.25">
      <c r="A20" s="147"/>
      <c r="C20" s="248" t="s">
        <v>742</v>
      </c>
      <c r="D20" s="180" t="s">
        <v>132</v>
      </c>
      <c r="E20" s="366">
        <f>'2700'!P27</f>
        <v>72403</v>
      </c>
      <c r="F20"/>
      <c r="G20" s="101"/>
    </row>
    <row r="21" spans="1:7" s="102" customFormat="1" x14ac:dyDescent="0.25">
      <c r="A21" s="147"/>
      <c r="C21" s="248" t="s">
        <v>743</v>
      </c>
      <c r="D21" s="180" t="s">
        <v>101</v>
      </c>
      <c r="E21" s="366">
        <f>'2800'!P27</f>
        <v>12750</v>
      </c>
      <c r="F21"/>
      <c r="G21" s="101"/>
    </row>
    <row r="22" spans="1:7" s="102" customFormat="1" x14ac:dyDescent="0.25">
      <c r="A22" s="147"/>
      <c r="C22" s="248" t="s">
        <v>744</v>
      </c>
      <c r="D22" s="180" t="s">
        <v>241</v>
      </c>
      <c r="E22" s="366">
        <f>'3300'!P27</f>
        <v>9800</v>
      </c>
      <c r="F22"/>
      <c r="G22" s="101"/>
    </row>
    <row r="23" spans="1:7" s="102" customFormat="1" x14ac:dyDescent="0.25">
      <c r="A23" s="147"/>
      <c r="C23" s="180"/>
      <c r="D23" s="180" t="s">
        <v>455</v>
      </c>
      <c r="E23" s="367">
        <f>'4000-5000'!P26</f>
        <v>0</v>
      </c>
      <c r="F23"/>
      <c r="G23" s="101"/>
    </row>
    <row r="24" spans="1:7" s="173" customFormat="1" ht="15.75" thickBot="1" x14ac:dyDescent="0.3">
      <c r="C24" s="181"/>
      <c r="D24" s="181" t="s">
        <v>456</v>
      </c>
      <c r="E24" s="368">
        <f>SUM(E13:E23)</f>
        <v>2062739</v>
      </c>
      <c r="F24"/>
    </row>
    <row r="25" spans="1:7" s="102" customFormat="1" ht="15.75" thickTop="1" x14ac:dyDescent="0.25">
      <c r="A25" s="101"/>
      <c r="C25" s="181"/>
      <c r="D25" s="181"/>
      <c r="E25" s="366"/>
      <c r="F25"/>
      <c r="G25" s="101"/>
    </row>
    <row r="26" spans="1:7" s="102" customFormat="1" x14ac:dyDescent="0.25">
      <c r="A26" s="101"/>
      <c r="C26" s="181"/>
      <c r="D26" s="181"/>
      <c r="E26" s="366"/>
      <c r="F26"/>
      <c r="G26" s="101"/>
    </row>
    <row r="27" spans="1:7" s="102" customFormat="1" x14ac:dyDescent="0.25">
      <c r="A27" s="101"/>
      <c r="C27" s="181"/>
      <c r="D27" s="182"/>
      <c r="E27" s="366"/>
      <c r="F27"/>
      <c r="G27" s="101"/>
    </row>
    <row r="28" spans="1:7" s="102" customFormat="1" ht="12.75" customHeight="1" x14ac:dyDescent="0.25">
      <c r="A28" s="177"/>
      <c r="C28" s="178" t="s">
        <v>457</v>
      </c>
      <c r="D28" s="179"/>
      <c r="E28" s="369"/>
      <c r="F28"/>
      <c r="G28" s="101"/>
    </row>
    <row r="29" spans="1:7" s="102" customFormat="1" x14ac:dyDescent="0.25">
      <c r="A29" s="101"/>
      <c r="C29" s="246" t="s">
        <v>728</v>
      </c>
      <c r="D29" s="183" t="s">
        <v>148</v>
      </c>
      <c r="E29" s="366">
        <f>'GF 11'!P17+'GF 11'!P18+'GF 12'!P17+'GF 12'!P18+'GF 13'!P17+'GF 13'!P18+'GF 14'!P17+'GF 14'!P18+'2100'!P17+'2100'!P18+'2200'!P17+'2200'!P18+'2300'!P17+'2300'!P18+'2400'!P17+'2400'!P18+'2500'!P17+'2500'!P18+'2600'!P17+'2600'!P18+'2700'!P17+'2700'!P18+'2800'!P17+'2800'!P18+'3300'!P17+'3300'!P18+'4000-5000'!P16+'4000-5000'!P17</f>
        <v>1064670</v>
      </c>
      <c r="F29"/>
      <c r="G29" s="101"/>
    </row>
    <row r="30" spans="1:7" s="102" customFormat="1" x14ac:dyDescent="0.25">
      <c r="A30" s="101"/>
      <c r="C30" s="246" t="s">
        <v>720</v>
      </c>
      <c r="D30" s="180" t="s">
        <v>149</v>
      </c>
      <c r="E30" s="366">
        <f>'GF 11'!P19+'GF 12'!P19+'GF 13'!P19+'GF 14'!P19+'2100'!P19+'2200'!P19+'2300'!P19+'2400'!P19+'2500'!P19+'2600'!P19+'2700'!P19+'2800'!P19+'3300'!P19+'4000-5000'!P18</f>
        <v>468363</v>
      </c>
      <c r="F30"/>
      <c r="G30" s="101"/>
    </row>
    <row r="31" spans="1:7" s="102" customFormat="1" x14ac:dyDescent="0.25">
      <c r="A31" s="101"/>
      <c r="C31" s="246" t="s">
        <v>721</v>
      </c>
      <c r="D31" s="180" t="s">
        <v>334</v>
      </c>
      <c r="E31" s="366">
        <f>'GF 11'!P20+'GF 12'!P20+'GF 13'!P20+'GF 14'!P20+'2100'!P20+'2200'!P20+'2300'!P20+'2400'!P20+'2500'!P20+'2600'!P20+'2700'!P20+'2800'!P20+'3300'!P20+'4000-5000'!P19</f>
        <v>81842</v>
      </c>
      <c r="F31"/>
      <c r="G31" s="101"/>
    </row>
    <row r="32" spans="1:7" s="102" customFormat="1" x14ac:dyDescent="0.25">
      <c r="A32" s="101"/>
      <c r="C32" s="246" t="s">
        <v>722</v>
      </c>
      <c r="D32" s="180" t="s">
        <v>458</v>
      </c>
      <c r="E32" s="366">
        <f>'GF 11'!P21+'GF 12'!P21+'GF 13'!P21+'GF 14'!P21+'2100'!P21+'2200'!P21+'2300'!P21+'2400'!P21+'2500'!P21+'2600'!P21+'2700'!P21+'2800'!P21+'3300'!P21+'4000-5000'!P20</f>
        <v>87659</v>
      </c>
      <c r="F32"/>
      <c r="G32" s="101"/>
    </row>
    <row r="33" spans="1:7" s="102" customFormat="1" x14ac:dyDescent="0.25">
      <c r="A33" s="101"/>
      <c r="C33" s="246" t="s">
        <v>723</v>
      </c>
      <c r="D33" s="180" t="s">
        <v>102</v>
      </c>
      <c r="E33" s="366">
        <f>'GF 11'!P22+'GF 12'!P22+'GF 13'!P22+'GF 14'!P22+'2100'!P22+'2200'!P22+'2300'!P22+'2400'!P22+'2500'!P22+'2600'!P22+'2700'!P22+'2800'!P22+'3300'!P22+'4000-5000'!P21</f>
        <v>187732</v>
      </c>
      <c r="F33"/>
      <c r="G33" s="101"/>
    </row>
    <row r="34" spans="1:7" s="102" customFormat="1" x14ac:dyDescent="0.25">
      <c r="A34" s="101"/>
      <c r="C34" s="246" t="s">
        <v>724</v>
      </c>
      <c r="D34" s="180" t="s">
        <v>152</v>
      </c>
      <c r="E34" s="366">
        <f>'GF 11'!P23+'GF 12'!P23+'GF 13'!P23+'GF 14'!P23+'2100'!P23+'2200'!P23+'2300'!P23+'2400'!P23+'2500'!P23+'2600'!P23+'2700'!P23+'2800'!P23+'3300'!P23+'4000-5000'!P22</f>
        <v>124723</v>
      </c>
      <c r="F34"/>
      <c r="G34" s="101"/>
    </row>
    <row r="35" spans="1:7" s="102" customFormat="1" x14ac:dyDescent="0.25">
      <c r="A35" s="101"/>
      <c r="C35" s="246" t="s">
        <v>725</v>
      </c>
      <c r="D35" s="180" t="s">
        <v>255</v>
      </c>
      <c r="E35" s="366">
        <f>'GF 11'!P24+'GF 12'!P24+'GF 13'!P24+'GF 14'!P24+'2100'!P24+'2200'!P24+'2300'!P24+'2400'!P24+'2500'!P24+'2600'!P24+'2700'!P24+'2800'!P24+'3300'!P24+'4000-5000'!P23</f>
        <v>46750</v>
      </c>
      <c r="F35"/>
      <c r="G35" s="101"/>
    </row>
    <row r="36" spans="1:7" s="101" customFormat="1" x14ac:dyDescent="0.25">
      <c r="C36" s="246" t="s">
        <v>726</v>
      </c>
      <c r="D36" s="180" t="s">
        <v>434</v>
      </c>
      <c r="E36" s="366">
        <f>'GF 11'!P25+'GF 11'!P26+'GF 12'!P25+'GF 12'!P26+'GF 13'!P25+'GF 13'!P26+'GF 14'!P25+'GF 14'!P26+'2100'!P25+'2100'!P26+'2200'!P25+'2200'!P26+'2300'!P25+'2300'!P26+'2400'!P25+'2400'!P26+'2500'!P25+'2500'!P26+'2600'!P25+'2600'!P26+'2700'!P25+'2700'!P26+'2800'!P25+'2800'!P26+'3300'!P25+'3300'!P26+'4000-5000'!P24+'4000-5000'!P25</f>
        <v>1000</v>
      </c>
      <c r="F36"/>
    </row>
    <row r="37" spans="1:7" s="102" customFormat="1" ht="15.75" thickBot="1" x14ac:dyDescent="0.3">
      <c r="A37" s="101"/>
      <c r="C37" s="246" t="s">
        <v>727</v>
      </c>
      <c r="D37" s="181" t="s">
        <v>459</v>
      </c>
      <c r="E37" s="368">
        <f>SUM(E29:E36)</f>
        <v>2062739</v>
      </c>
      <c r="F37"/>
      <c r="G37" s="101"/>
    </row>
    <row r="38" spans="1:7" s="102" customFormat="1" ht="6.75" customHeight="1" thickTop="1" thickBot="1" x14ac:dyDescent="0.3">
      <c r="A38" s="101"/>
      <c r="C38" s="173"/>
      <c r="D38" s="173"/>
      <c r="E38" s="307"/>
      <c r="F38"/>
      <c r="G38" s="101"/>
    </row>
    <row r="39" spans="1:7" s="102" customFormat="1" ht="15.75" x14ac:dyDescent="0.25">
      <c r="A39" s="101"/>
      <c r="C39" s="173"/>
      <c r="D39" s="100"/>
      <c r="E39" s="101"/>
      <c r="F39"/>
      <c r="G39" s="101"/>
    </row>
    <row r="41" spans="1:7" ht="15.75" thickBot="1" x14ac:dyDescent="0.3">
      <c r="B41" s="94" t="s">
        <v>220</v>
      </c>
      <c r="E41" s="15"/>
    </row>
    <row r="42" spans="1:7" x14ac:dyDescent="0.25">
      <c r="B42" s="246" t="s">
        <v>729</v>
      </c>
      <c r="C42" t="s">
        <v>198</v>
      </c>
      <c r="E42" s="185">
        <f>'GF 11'!P33+'GF 12'!P33+'GF 13'!P33+'GF 14'!P33+'2100'!P33+'2200'!P33+'2300'!P33+'2400'!P33+'2500'!P33+'2600'!P33+'2700'!P33+'2800'!P33+'3300'!P33+'4000-5000'!P32</f>
        <v>1</v>
      </c>
      <c r="F42" s="95"/>
      <c r="G42" s="96"/>
    </row>
    <row r="43" spans="1:7" x14ac:dyDescent="0.25">
      <c r="B43" s="246" t="s">
        <v>730</v>
      </c>
      <c r="C43" t="s">
        <v>221</v>
      </c>
      <c r="E43" s="186">
        <f>'GF 11'!P34+'GF 12'!P34+'GF 13'!P34+'GF 14'!P34+'2100'!P34+'2200'!P34+'2300'!P34+'2400'!P34+'2500'!P34+'2600'!P34+'2700'!P34+'2800'!P34+'3300'!P34+'4000-5000'!P33</f>
        <v>12.5</v>
      </c>
      <c r="F43" s="95"/>
      <c r="G43" s="96"/>
    </row>
    <row r="44" spans="1:7" x14ac:dyDescent="0.25">
      <c r="B44" s="246" t="s">
        <v>731</v>
      </c>
      <c r="C44" t="s">
        <v>222</v>
      </c>
      <c r="E44" s="186">
        <f>'GF 11'!P35+'GF 12'!P35+'GF 13'!P35+'GF 14'!P35+'2100'!P35+'2200'!P35+'2300'!P35+'2400'!P35+'2500'!P35+'2600'!P35+'2700'!P35+'2800'!P35+'3300'!P35+'4000-5000'!P34</f>
        <v>1.5</v>
      </c>
      <c r="F44" s="95"/>
      <c r="G44" s="96"/>
    </row>
    <row r="45" spans="1:7" x14ac:dyDescent="0.25">
      <c r="B45" s="246" t="s">
        <v>732</v>
      </c>
      <c r="C45" t="s">
        <v>223</v>
      </c>
      <c r="E45" s="186">
        <f>'GF 11'!P36+'GF 12'!P36+'GF 13'!P36+'GF 14'!P36+'2100'!P36+'2200'!P36+'2300'!P36+'2400'!P36+'2500'!P36+'2600'!P36+'2700'!P36+'2800'!P36+'3300'!P36+'4000-5000'!P35</f>
        <v>2</v>
      </c>
      <c r="F45" s="95"/>
      <c r="G45" s="96"/>
    </row>
    <row r="46" spans="1:7" x14ac:dyDescent="0.25">
      <c r="B46" s="246" t="s">
        <v>733</v>
      </c>
      <c r="C46" t="s">
        <v>245</v>
      </c>
      <c r="E46" s="186">
        <f>'GF 11'!P37+'GF 12'!P37+'GF 13'!P37+'GF 14'!P37+'2100'!P37+'2200'!P37+'2300'!P37+'2400'!P37+'2500'!P37+'2600'!P37+'2700'!P37+'2800'!P37+'3300'!P37+'4000-5000'!P36</f>
        <v>3.5</v>
      </c>
      <c r="F46" s="95"/>
      <c r="G46" s="96"/>
    </row>
    <row r="47" spans="1:7" ht="15.75" thickBot="1" x14ac:dyDescent="0.3">
      <c r="B47" s="246" t="s">
        <v>734</v>
      </c>
      <c r="C47" t="s">
        <v>224</v>
      </c>
      <c r="E47" s="187">
        <f>'GF 11'!P38+'GF 12'!P38+'GF 13'!P38+'GF 14'!P38+'2100'!P38+'2200'!P38+'2300'!P38+'2400'!P38+'2500'!P38+'2600'!P38+'2700'!P38+'2800'!P38+'3300'!P38+'4000-5000'!P37</f>
        <v>1.75</v>
      </c>
      <c r="F47" s="95"/>
      <c r="G47" s="96"/>
    </row>
    <row r="48" spans="1:7" ht="15.75" thickBot="1" x14ac:dyDescent="0.3">
      <c r="D48" t="s">
        <v>225</v>
      </c>
      <c r="E48" s="188">
        <f>SUM(E42:E47)</f>
        <v>22.25</v>
      </c>
      <c r="F48" s="95"/>
      <c r="G48" s="96"/>
    </row>
    <row r="49" spans="5:6" ht="6.75" customHeight="1" thickTop="1" thickBot="1" x14ac:dyDescent="0.3">
      <c r="E49" s="184"/>
      <c r="F49" s="13"/>
    </row>
  </sheetData>
  <pageMargins left="0.7" right="0.7" top="0.75" bottom="0.75" header="0.3" footer="0.3"/>
  <pageSetup orientation="portrait" horizontalDpi="1200" verticalDpi="1200" r:id="rId1"/>
  <headerFooter>
    <oddFooter>&amp;L&amp;D &amp;F&amp;R&amp;A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F927C-2162-4C86-BA32-EB5E6822F17D}">
  <sheetPr>
    <pageSetUpPr fitToPage="1"/>
  </sheetPr>
  <dimension ref="A1:U183"/>
  <sheetViews>
    <sheetView zoomScale="90" zoomScaleNormal="90" workbookViewId="0">
      <selection activeCell="AC170" sqref="AC170"/>
    </sheetView>
  </sheetViews>
  <sheetFormatPr defaultRowHeight="15" x14ac:dyDescent="0.25"/>
  <cols>
    <col min="1" max="1" width="2.42578125" customWidth="1"/>
    <col min="19" max="19" width="1.85546875" customWidth="1"/>
    <col min="257" max="257" width="2.42578125" customWidth="1"/>
    <col min="275" max="275" width="1.85546875" customWidth="1"/>
    <col min="513" max="513" width="2.42578125" customWidth="1"/>
    <col min="531" max="531" width="1.85546875" customWidth="1"/>
    <col min="769" max="769" width="2.42578125" customWidth="1"/>
    <col min="787" max="787" width="1.85546875" customWidth="1"/>
    <col min="1025" max="1025" width="2.42578125" customWidth="1"/>
    <col min="1043" max="1043" width="1.85546875" customWidth="1"/>
    <col min="1281" max="1281" width="2.42578125" customWidth="1"/>
    <col min="1299" max="1299" width="1.85546875" customWidth="1"/>
    <col min="1537" max="1537" width="2.42578125" customWidth="1"/>
    <col min="1555" max="1555" width="1.85546875" customWidth="1"/>
    <col min="1793" max="1793" width="2.42578125" customWidth="1"/>
    <col min="1811" max="1811" width="1.85546875" customWidth="1"/>
    <col min="2049" max="2049" width="2.42578125" customWidth="1"/>
    <col min="2067" max="2067" width="1.85546875" customWidth="1"/>
    <col min="2305" max="2305" width="2.42578125" customWidth="1"/>
    <col min="2323" max="2323" width="1.85546875" customWidth="1"/>
    <col min="2561" max="2561" width="2.42578125" customWidth="1"/>
    <col min="2579" max="2579" width="1.85546875" customWidth="1"/>
    <col min="2817" max="2817" width="2.42578125" customWidth="1"/>
    <col min="2835" max="2835" width="1.85546875" customWidth="1"/>
    <col min="3073" max="3073" width="2.42578125" customWidth="1"/>
    <col min="3091" max="3091" width="1.85546875" customWidth="1"/>
    <col min="3329" max="3329" width="2.42578125" customWidth="1"/>
    <col min="3347" max="3347" width="1.85546875" customWidth="1"/>
    <col min="3585" max="3585" width="2.42578125" customWidth="1"/>
    <col min="3603" max="3603" width="1.85546875" customWidth="1"/>
    <col min="3841" max="3841" width="2.42578125" customWidth="1"/>
    <col min="3859" max="3859" width="1.85546875" customWidth="1"/>
    <col min="4097" max="4097" width="2.42578125" customWidth="1"/>
    <col min="4115" max="4115" width="1.85546875" customWidth="1"/>
    <col min="4353" max="4353" width="2.42578125" customWidth="1"/>
    <col min="4371" max="4371" width="1.85546875" customWidth="1"/>
    <col min="4609" max="4609" width="2.42578125" customWidth="1"/>
    <col min="4627" max="4627" width="1.85546875" customWidth="1"/>
    <col min="4865" max="4865" width="2.42578125" customWidth="1"/>
    <col min="4883" max="4883" width="1.85546875" customWidth="1"/>
    <col min="5121" max="5121" width="2.42578125" customWidth="1"/>
    <col min="5139" max="5139" width="1.85546875" customWidth="1"/>
    <col min="5377" max="5377" width="2.42578125" customWidth="1"/>
    <col min="5395" max="5395" width="1.85546875" customWidth="1"/>
    <col min="5633" max="5633" width="2.42578125" customWidth="1"/>
    <col min="5651" max="5651" width="1.85546875" customWidth="1"/>
    <col min="5889" max="5889" width="2.42578125" customWidth="1"/>
    <col min="5907" max="5907" width="1.85546875" customWidth="1"/>
    <col min="6145" max="6145" width="2.42578125" customWidth="1"/>
    <col min="6163" max="6163" width="1.85546875" customWidth="1"/>
    <col min="6401" max="6401" width="2.42578125" customWidth="1"/>
    <col min="6419" max="6419" width="1.85546875" customWidth="1"/>
    <col min="6657" max="6657" width="2.42578125" customWidth="1"/>
    <col min="6675" max="6675" width="1.85546875" customWidth="1"/>
    <col min="6913" max="6913" width="2.42578125" customWidth="1"/>
    <col min="6931" max="6931" width="1.85546875" customWidth="1"/>
    <col min="7169" max="7169" width="2.42578125" customWidth="1"/>
    <col min="7187" max="7187" width="1.85546875" customWidth="1"/>
    <col min="7425" max="7425" width="2.42578125" customWidth="1"/>
    <col min="7443" max="7443" width="1.85546875" customWidth="1"/>
    <col min="7681" max="7681" width="2.42578125" customWidth="1"/>
    <col min="7699" max="7699" width="1.85546875" customWidth="1"/>
    <col min="7937" max="7937" width="2.42578125" customWidth="1"/>
    <col min="7955" max="7955" width="1.85546875" customWidth="1"/>
    <col min="8193" max="8193" width="2.42578125" customWidth="1"/>
    <col min="8211" max="8211" width="1.85546875" customWidth="1"/>
    <col min="8449" max="8449" width="2.42578125" customWidth="1"/>
    <col min="8467" max="8467" width="1.85546875" customWidth="1"/>
    <col min="8705" max="8705" width="2.42578125" customWidth="1"/>
    <col min="8723" max="8723" width="1.85546875" customWidth="1"/>
    <col min="8961" max="8961" width="2.42578125" customWidth="1"/>
    <col min="8979" max="8979" width="1.85546875" customWidth="1"/>
    <col min="9217" max="9217" width="2.42578125" customWidth="1"/>
    <col min="9235" max="9235" width="1.85546875" customWidth="1"/>
    <col min="9473" max="9473" width="2.42578125" customWidth="1"/>
    <col min="9491" max="9491" width="1.85546875" customWidth="1"/>
    <col min="9729" max="9729" width="2.42578125" customWidth="1"/>
    <col min="9747" max="9747" width="1.85546875" customWidth="1"/>
    <col min="9985" max="9985" width="2.42578125" customWidth="1"/>
    <col min="10003" max="10003" width="1.85546875" customWidth="1"/>
    <col min="10241" max="10241" width="2.42578125" customWidth="1"/>
    <col min="10259" max="10259" width="1.85546875" customWidth="1"/>
    <col min="10497" max="10497" width="2.42578125" customWidth="1"/>
    <col min="10515" max="10515" width="1.85546875" customWidth="1"/>
    <col min="10753" max="10753" width="2.42578125" customWidth="1"/>
    <col min="10771" max="10771" width="1.85546875" customWidth="1"/>
    <col min="11009" max="11009" width="2.42578125" customWidth="1"/>
    <col min="11027" max="11027" width="1.85546875" customWidth="1"/>
    <col min="11265" max="11265" width="2.42578125" customWidth="1"/>
    <col min="11283" max="11283" width="1.85546875" customWidth="1"/>
    <col min="11521" max="11521" width="2.42578125" customWidth="1"/>
    <col min="11539" max="11539" width="1.85546875" customWidth="1"/>
    <col min="11777" max="11777" width="2.42578125" customWidth="1"/>
    <col min="11795" max="11795" width="1.85546875" customWidth="1"/>
    <col min="12033" max="12033" width="2.42578125" customWidth="1"/>
    <col min="12051" max="12051" width="1.85546875" customWidth="1"/>
    <col min="12289" max="12289" width="2.42578125" customWidth="1"/>
    <col min="12307" max="12307" width="1.85546875" customWidth="1"/>
    <col min="12545" max="12545" width="2.42578125" customWidth="1"/>
    <col min="12563" max="12563" width="1.85546875" customWidth="1"/>
    <col min="12801" max="12801" width="2.42578125" customWidth="1"/>
    <col min="12819" max="12819" width="1.85546875" customWidth="1"/>
    <col min="13057" max="13057" width="2.42578125" customWidth="1"/>
    <col min="13075" max="13075" width="1.85546875" customWidth="1"/>
    <col min="13313" max="13313" width="2.42578125" customWidth="1"/>
    <col min="13331" max="13331" width="1.85546875" customWidth="1"/>
    <col min="13569" max="13569" width="2.42578125" customWidth="1"/>
    <col min="13587" max="13587" width="1.85546875" customWidth="1"/>
    <col min="13825" max="13825" width="2.42578125" customWidth="1"/>
    <col min="13843" max="13843" width="1.85546875" customWidth="1"/>
    <col min="14081" max="14081" width="2.42578125" customWidth="1"/>
    <col min="14099" max="14099" width="1.85546875" customWidth="1"/>
    <col min="14337" max="14337" width="2.42578125" customWidth="1"/>
    <col min="14355" max="14355" width="1.85546875" customWidth="1"/>
    <col min="14593" max="14593" width="2.42578125" customWidth="1"/>
    <col min="14611" max="14611" width="1.85546875" customWidth="1"/>
    <col min="14849" max="14849" width="2.42578125" customWidth="1"/>
    <col min="14867" max="14867" width="1.85546875" customWidth="1"/>
    <col min="15105" max="15105" width="2.42578125" customWidth="1"/>
    <col min="15123" max="15123" width="1.85546875" customWidth="1"/>
    <col min="15361" max="15361" width="2.42578125" customWidth="1"/>
    <col min="15379" max="15379" width="1.85546875" customWidth="1"/>
    <col min="15617" max="15617" width="2.42578125" customWidth="1"/>
    <col min="15635" max="15635" width="1.85546875" customWidth="1"/>
    <col min="15873" max="15873" width="2.42578125" customWidth="1"/>
    <col min="15891" max="15891" width="1.85546875" customWidth="1"/>
    <col min="16129" max="16129" width="2.42578125" customWidth="1"/>
    <col min="16147" max="16147" width="1.85546875" customWidth="1"/>
  </cols>
  <sheetData>
    <row r="1" spans="1:21" ht="6" customHeight="1" x14ac:dyDescent="0.25"/>
    <row r="2" spans="1:21" s="102" customFormat="1" ht="15.75" x14ac:dyDescent="0.25">
      <c r="A2" s="98"/>
      <c r="B2" s="99" t="str">
        <f>'4000-5000'!A1</f>
        <v>Hinsdale County School District RE-1</v>
      </c>
      <c r="C2" s="99"/>
      <c r="D2" s="99"/>
      <c r="E2" s="100"/>
      <c r="F2" s="100"/>
      <c r="G2" s="100"/>
      <c r="H2" s="100"/>
      <c r="I2" s="100"/>
      <c r="J2" s="100"/>
      <c r="K2" s="100"/>
      <c r="L2" s="100"/>
      <c r="M2" s="100"/>
      <c r="N2" s="100"/>
      <c r="O2" s="100"/>
      <c r="P2" s="100"/>
      <c r="Q2" s="100"/>
      <c r="R2" s="100"/>
      <c r="S2" s="100"/>
      <c r="T2"/>
      <c r="U2" s="101"/>
    </row>
    <row r="3" spans="1:21" s="102" customFormat="1" x14ac:dyDescent="0.25">
      <c r="A3" s="98"/>
      <c r="B3" s="103" t="str">
        <f>'4000-5000'!A2</f>
        <v>Adopted  Budget</v>
      </c>
      <c r="C3" s="103"/>
      <c r="D3" s="103"/>
      <c r="E3" s="103"/>
      <c r="F3" s="103"/>
      <c r="G3" s="103"/>
      <c r="H3" s="103"/>
      <c r="I3" s="103"/>
      <c r="J3" s="103"/>
      <c r="K3" s="103"/>
      <c r="L3" s="103"/>
      <c r="M3" s="103"/>
      <c r="N3" s="103"/>
      <c r="O3" s="103"/>
      <c r="P3" s="103"/>
      <c r="Q3" s="103"/>
      <c r="R3" s="103"/>
      <c r="S3" s="103"/>
      <c r="T3"/>
      <c r="U3" s="101"/>
    </row>
    <row r="4" spans="1:21" s="102" customFormat="1" x14ac:dyDescent="0.25">
      <c r="A4" s="98"/>
      <c r="B4" s="103" t="s">
        <v>793</v>
      </c>
      <c r="C4" s="103"/>
      <c r="D4" s="103"/>
      <c r="E4" s="103"/>
      <c r="F4" s="103"/>
      <c r="G4" s="103"/>
      <c r="H4" s="103"/>
      <c r="I4" s="103"/>
      <c r="J4" s="103"/>
      <c r="K4" s="103"/>
      <c r="L4" s="103"/>
      <c r="M4" s="103"/>
      <c r="N4" s="103"/>
      <c r="O4" s="103"/>
      <c r="P4" s="103"/>
      <c r="Q4" s="103"/>
      <c r="R4" s="103"/>
      <c r="S4" s="103"/>
      <c r="T4"/>
      <c r="U4" s="101"/>
    </row>
    <row r="5" spans="1:21" s="102" customFormat="1" ht="13.5" customHeight="1" x14ac:dyDescent="0.25">
      <c r="A5" s="98"/>
      <c r="B5" s="105" t="str">
        <f>'4000-5000'!A4</f>
        <v>FY 2023/24</v>
      </c>
      <c r="C5" s="105"/>
      <c r="D5" s="105"/>
      <c r="E5" s="103"/>
      <c r="F5" s="103"/>
      <c r="G5" s="103"/>
      <c r="H5" s="103"/>
      <c r="I5" s="103"/>
      <c r="J5" s="103"/>
      <c r="K5" s="103"/>
      <c r="L5" s="103"/>
      <c r="M5" s="103"/>
      <c r="N5" s="103"/>
      <c r="O5" s="103"/>
      <c r="P5" s="103"/>
      <c r="Q5" s="103"/>
      <c r="R5" s="103"/>
      <c r="S5" s="103"/>
      <c r="T5"/>
      <c r="U5" s="104"/>
    </row>
    <row r="6" spans="1:21" ht="6.75" customHeight="1" thickBot="1" x14ac:dyDescent="0.3"/>
    <row r="7" spans="1:21" ht="15.75" thickBot="1" x14ac:dyDescent="0.3">
      <c r="B7" s="253" t="s">
        <v>794</v>
      </c>
      <c r="C7" s="254"/>
      <c r="D7" s="254"/>
      <c r="E7" s="254"/>
      <c r="F7" s="254"/>
      <c r="G7" s="254"/>
      <c r="H7" s="254"/>
      <c r="I7" s="254"/>
      <c r="J7" s="254"/>
      <c r="K7" s="254"/>
      <c r="L7" s="254"/>
      <c r="M7" s="254"/>
      <c r="N7" s="254"/>
      <c r="O7" s="254"/>
      <c r="P7" s="254"/>
      <c r="Q7" s="254"/>
      <c r="R7" s="255"/>
    </row>
    <row r="29" spans="2:18" ht="15.75" thickBot="1" x14ac:dyDescent="0.3"/>
    <row r="30" spans="2:18" ht="15.75" thickBot="1" x14ac:dyDescent="0.3">
      <c r="B30" s="253" t="s">
        <v>795</v>
      </c>
      <c r="C30" s="254"/>
      <c r="D30" s="254"/>
      <c r="E30" s="254"/>
      <c r="F30" s="254"/>
      <c r="G30" s="254"/>
      <c r="H30" s="254"/>
      <c r="I30" s="254"/>
      <c r="J30" s="254"/>
      <c r="K30" s="254"/>
      <c r="L30" s="254"/>
      <c r="M30" s="254"/>
      <c r="N30" s="254"/>
      <c r="O30" s="254"/>
      <c r="P30" s="254"/>
      <c r="Q30" s="254"/>
      <c r="R30" s="255"/>
    </row>
    <row r="59" spans="2:18" ht="15.75" thickBot="1" x14ac:dyDescent="0.3"/>
    <row r="60" spans="2:18" ht="15.75" thickBot="1" x14ac:dyDescent="0.3">
      <c r="B60" s="253" t="s">
        <v>796</v>
      </c>
      <c r="C60" s="254"/>
      <c r="D60" s="254"/>
      <c r="E60" s="254"/>
      <c r="F60" s="254"/>
      <c r="G60" s="254"/>
      <c r="H60" s="254"/>
      <c r="I60" s="254"/>
      <c r="J60" s="254"/>
      <c r="K60" s="254"/>
      <c r="L60" s="254"/>
      <c r="M60" s="254"/>
      <c r="N60" s="254"/>
      <c r="O60" s="254"/>
      <c r="P60" s="254"/>
      <c r="Q60" s="254"/>
      <c r="R60" s="255"/>
    </row>
    <row r="82" spans="2:18" ht="15.75" thickBot="1" x14ac:dyDescent="0.3">
      <c r="J82">
        <v>18</v>
      </c>
    </row>
    <row r="83" spans="2:18" ht="15.75" thickBot="1" x14ac:dyDescent="0.3">
      <c r="B83" s="253" t="s">
        <v>797</v>
      </c>
      <c r="C83" s="254"/>
      <c r="D83" s="254"/>
      <c r="E83" s="254"/>
      <c r="F83" s="254"/>
      <c r="G83" s="254"/>
      <c r="H83" s="254"/>
      <c r="I83" s="254"/>
      <c r="J83" s="254"/>
      <c r="K83" s="254"/>
      <c r="L83" s="254"/>
      <c r="M83" s="254"/>
      <c r="N83" s="254"/>
      <c r="O83" s="254"/>
      <c r="P83" s="254"/>
      <c r="Q83" s="254"/>
      <c r="R83" s="255"/>
    </row>
    <row r="107" spans="2:18" ht="15.75" thickBot="1" x14ac:dyDescent="0.3"/>
    <row r="108" spans="2:18" ht="15.75" thickBot="1" x14ac:dyDescent="0.3">
      <c r="B108" s="253" t="s">
        <v>798</v>
      </c>
      <c r="C108" s="254"/>
      <c r="D108" s="254"/>
      <c r="E108" s="254"/>
      <c r="F108" s="254"/>
      <c r="G108" s="254"/>
      <c r="H108" s="254"/>
      <c r="I108" s="254"/>
      <c r="J108" s="254"/>
      <c r="K108" s="254"/>
      <c r="L108" s="254"/>
      <c r="M108" s="254"/>
      <c r="N108" s="254"/>
      <c r="O108" s="254"/>
      <c r="P108" s="254"/>
      <c r="Q108" s="254"/>
      <c r="R108" s="255"/>
    </row>
    <row r="133" spans="2:18" ht="15.75" thickBot="1" x14ac:dyDescent="0.3"/>
    <row r="134" spans="2:18" ht="15.75" thickBot="1" x14ac:dyDescent="0.3">
      <c r="B134" s="253" t="s">
        <v>30</v>
      </c>
      <c r="C134" s="254"/>
      <c r="D134" s="254"/>
      <c r="E134" s="254"/>
      <c r="F134" s="254"/>
      <c r="G134" s="254"/>
      <c r="H134" s="254"/>
      <c r="I134" s="254"/>
      <c r="J134" s="254"/>
      <c r="K134" s="254"/>
      <c r="L134" s="254"/>
      <c r="M134" s="254"/>
      <c r="N134" s="254"/>
      <c r="O134" s="254"/>
      <c r="P134" s="254"/>
      <c r="Q134" s="254"/>
      <c r="R134" s="255"/>
    </row>
    <row r="156" spans="10:10" x14ac:dyDescent="0.25">
      <c r="J156">
        <v>19</v>
      </c>
    </row>
    <row r="160" spans="10:10" ht="15.75" thickBot="1" x14ac:dyDescent="0.3"/>
    <row r="161" spans="2:18" ht="15.75" thickBot="1" x14ac:dyDescent="0.3">
      <c r="B161" s="253" t="s">
        <v>28</v>
      </c>
      <c r="C161" s="254"/>
      <c r="D161" s="254"/>
      <c r="E161" s="254"/>
      <c r="F161" s="254"/>
      <c r="G161" s="254"/>
      <c r="H161" s="254"/>
      <c r="I161" s="254"/>
      <c r="J161" s="254"/>
      <c r="K161" s="254"/>
      <c r="L161" s="254"/>
      <c r="M161" s="254"/>
      <c r="N161" s="254"/>
      <c r="O161" s="254"/>
      <c r="P161" s="254"/>
      <c r="Q161" s="254"/>
      <c r="R161" s="255"/>
    </row>
    <row r="183" spans="10:10" x14ac:dyDescent="0.25">
      <c r="J183">
        <v>20</v>
      </c>
    </row>
  </sheetData>
  <pageMargins left="0.7" right="0.7" top="0.75" bottom="0.75" header="0.3" footer="0.3"/>
  <pageSetup scale="56" fitToHeight="0" orientation="portrait" r:id="rId1"/>
  <headerFooter>
    <oddFooter>&amp;L&amp;D &amp;F&amp;C18&amp;R&amp;A</oddFooter>
  </headerFooter>
  <rowBreaks count="1" manualBreakCount="1">
    <brk id="82"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7">
    <pageSetUpPr fitToPage="1"/>
  </sheetPr>
  <dimension ref="A1:AX46"/>
  <sheetViews>
    <sheetView topLeftCell="A16" zoomScale="90" zoomScaleNormal="90" workbookViewId="0">
      <selection activeCell="P35" sqref="P35"/>
    </sheetView>
  </sheetViews>
  <sheetFormatPr defaultRowHeight="15" x14ac:dyDescent="0.25"/>
  <cols>
    <col min="1" max="1" width="2.42578125" customWidth="1"/>
    <col min="2" max="2" width="6.5703125" style="7" customWidth="1"/>
    <col min="3" max="3" width="4.140625" customWidth="1"/>
    <col min="4" max="4" width="26.85546875" customWidth="1"/>
    <col min="5" max="5" width="0.85546875" customWidth="1"/>
    <col min="6" max="6" width="11.140625" customWidth="1"/>
    <col min="7" max="7" width="1.42578125" customWidth="1"/>
    <col min="8" max="8" width="11.140625" customWidth="1"/>
    <col min="9" max="9" width="0.85546875" customWidth="1"/>
    <col min="10" max="10" width="12.28515625" customWidth="1"/>
    <col min="11" max="11" width="1" customWidth="1"/>
    <col min="12" max="12" width="13.28515625" bestFit="1" customWidth="1"/>
    <col min="13" max="13" width="0.85546875" customWidth="1"/>
    <col min="14" max="14" width="10.42578125" bestFit="1" customWidth="1"/>
    <col min="15" max="15" width="0.5703125" customWidth="1"/>
    <col min="16" max="16" width="13.28515625" bestFit="1" customWidth="1"/>
    <col min="17" max="18" width="4.42578125" customWidth="1"/>
    <col min="19" max="19" width="8.85546875" style="258"/>
    <col min="20" max="20" width="13.140625" customWidth="1"/>
    <col min="28" max="28" width="24.28515625" customWidth="1"/>
    <col min="29" max="29" width="18" customWidth="1"/>
    <col min="30" max="30" width="17.28515625" customWidth="1"/>
    <col min="31" max="31" width="16.140625" customWidth="1"/>
    <col min="34" max="34" width="13.85546875" customWidth="1"/>
    <col min="40" max="40" width="12.28515625" customWidth="1"/>
    <col min="41" max="41" width="10" bestFit="1" customWidth="1"/>
    <col min="42" max="42" width="18" customWidth="1"/>
    <col min="43" max="43" width="18.140625" bestFit="1" customWidth="1"/>
    <col min="50" max="50" width="12.85546875" customWidth="1"/>
  </cols>
  <sheetData>
    <row r="1" spans="1:50" x14ac:dyDescent="0.25">
      <c r="A1" s="3" t="str">
        <f>TOC!$A$1</f>
        <v>Hinsdale County School District RE-1</v>
      </c>
      <c r="B1" s="2"/>
      <c r="C1" s="1"/>
      <c r="D1" s="1"/>
      <c r="E1" s="1"/>
      <c r="F1" s="1"/>
      <c r="G1" s="1"/>
      <c r="H1" s="1"/>
      <c r="I1" s="1"/>
      <c r="J1" s="1"/>
      <c r="K1" s="1"/>
      <c r="L1" s="1"/>
      <c r="M1" s="1"/>
      <c r="N1" s="1"/>
      <c r="O1" s="1"/>
      <c r="P1" s="1"/>
      <c r="Q1" s="1"/>
      <c r="S1" s="461" t="s">
        <v>822</v>
      </c>
    </row>
    <row r="2" spans="1:50" ht="15.75" thickBot="1" x14ac:dyDescent="0.3">
      <c r="A2" s="4" t="str">
        <f>'GF Exp Summary'!A2</f>
        <v>Adopted  Budget</v>
      </c>
      <c r="B2" s="2"/>
      <c r="C2" s="1"/>
      <c r="D2" s="1"/>
      <c r="E2" s="1"/>
      <c r="F2" s="1"/>
      <c r="G2" s="1"/>
      <c r="H2" s="1"/>
      <c r="I2" s="1"/>
      <c r="J2" s="1"/>
      <c r="K2" s="1"/>
      <c r="L2" s="1"/>
      <c r="M2" s="1"/>
      <c r="N2" s="1"/>
      <c r="O2" s="1"/>
      <c r="P2" s="1"/>
      <c r="Q2" s="1"/>
      <c r="S2" s="461"/>
    </row>
    <row r="3" spans="1:50" ht="16.5" thickBot="1" x14ac:dyDescent="0.3">
      <c r="A3" s="4" t="s">
        <v>863</v>
      </c>
      <c r="B3" s="2"/>
      <c r="C3" s="1"/>
      <c r="D3" s="1"/>
      <c r="E3" s="1"/>
      <c r="F3" s="1"/>
      <c r="G3" s="1"/>
      <c r="H3" s="1"/>
      <c r="I3" s="1"/>
      <c r="J3" s="1"/>
      <c r="K3" s="1"/>
      <c r="L3" s="1"/>
      <c r="M3" s="1"/>
      <c r="N3" s="1"/>
      <c r="O3" s="1"/>
      <c r="P3" s="1"/>
      <c r="Q3" s="1"/>
      <c r="S3" s="461"/>
      <c r="U3" s="459" t="s">
        <v>673</v>
      </c>
      <c r="V3" s="459"/>
      <c r="W3" s="459"/>
      <c r="X3" s="459"/>
      <c r="Y3" s="459"/>
      <c r="Z3" s="459"/>
      <c r="AA3" s="459"/>
      <c r="AC3" s="222" t="s">
        <v>211</v>
      </c>
      <c r="AD3" s="222" t="s">
        <v>211</v>
      </c>
      <c r="AE3" s="222" t="s">
        <v>676</v>
      </c>
      <c r="AG3" s="169"/>
      <c r="AH3" s="169"/>
      <c r="AI3" s="169"/>
      <c r="AJ3" s="5"/>
      <c r="AK3" s="5"/>
      <c r="AL3" s="5"/>
      <c r="AM3" s="5"/>
      <c r="AR3" s="459" t="s">
        <v>673</v>
      </c>
      <c r="AS3" s="459"/>
      <c r="AT3" s="459"/>
      <c r="AU3" s="459"/>
      <c r="AV3" s="459"/>
      <c r="AW3" s="459"/>
      <c r="AX3" s="459"/>
    </row>
    <row r="4" spans="1:50" ht="16.5" thickBot="1" x14ac:dyDescent="0.3">
      <c r="A4" s="4" t="str">
        <f>'GF Exp Summary'!A4</f>
        <v>FY 2023/24</v>
      </c>
      <c r="B4" s="2"/>
      <c r="C4" s="1"/>
      <c r="D4" s="1"/>
      <c r="E4" s="1"/>
      <c r="F4" s="1"/>
      <c r="G4" s="1"/>
      <c r="H4" s="1"/>
      <c r="I4" s="1"/>
      <c r="J4" s="1"/>
      <c r="K4" s="1"/>
      <c r="L4" s="1"/>
      <c r="M4" s="1"/>
      <c r="N4" s="1"/>
      <c r="O4" s="1"/>
      <c r="P4" s="1"/>
      <c r="Q4" s="1"/>
      <c r="S4" s="461"/>
      <c r="U4" s="460" t="s">
        <v>823</v>
      </c>
      <c r="V4" s="460"/>
      <c r="W4" s="460"/>
      <c r="X4" s="460"/>
      <c r="Y4" s="460"/>
      <c r="Z4" s="460"/>
      <c r="AA4" s="460"/>
      <c r="AC4" s="222"/>
      <c r="AD4" s="222" t="s">
        <v>810</v>
      </c>
      <c r="AE4" s="222"/>
      <c r="AG4" s="274"/>
      <c r="AH4" s="274"/>
      <c r="AI4" s="169"/>
      <c r="AJ4" s="262"/>
      <c r="AK4" s="260"/>
      <c r="AL4" s="260"/>
      <c r="AM4" s="271" t="s">
        <v>827</v>
      </c>
      <c r="AN4" s="273">
        <f>+BudgetAssump!$K$23+BudgetAssump!K16</f>
        <v>0.214</v>
      </c>
      <c r="AO4" s="256"/>
      <c r="AP4" s="264" t="s">
        <v>825</v>
      </c>
      <c r="AQ4" s="264"/>
      <c r="AR4" s="460" t="s">
        <v>823</v>
      </c>
      <c r="AS4" s="460"/>
      <c r="AT4" s="460"/>
      <c r="AU4" s="460"/>
      <c r="AV4" s="460"/>
      <c r="AW4" s="460"/>
      <c r="AX4" s="460"/>
    </row>
    <row r="5" spans="1:50" ht="15.75" thickBot="1" x14ac:dyDescent="0.3">
      <c r="F5" s="28" t="str">
        <f>'GF Summary'!$F$6</f>
        <v>Actuals</v>
      </c>
      <c r="G5" s="29"/>
      <c r="H5" s="29" t="str">
        <f>'GF Summary'!$H$6</f>
        <v>Actuals</v>
      </c>
      <c r="I5" s="29"/>
      <c r="J5" s="30" t="str">
        <f>'GF Summary'!$J$6</f>
        <v>Actuals</v>
      </c>
      <c r="K5" s="5"/>
      <c r="L5" s="28" t="str">
        <f>'GF Summary'!$L$6</f>
        <v>Revised</v>
      </c>
      <c r="M5" s="29"/>
      <c r="N5" s="29"/>
      <c r="O5" s="29"/>
      <c r="P5" s="30" t="str">
        <f>'GF Summary'!$P$6</f>
        <v>Proposed</v>
      </c>
      <c r="Q5" s="5"/>
      <c r="S5" s="461"/>
      <c r="T5" t="s">
        <v>821</v>
      </c>
      <c r="U5" s="5" t="s">
        <v>819</v>
      </c>
      <c r="V5" s="5" t="s">
        <v>819</v>
      </c>
      <c r="W5" s="5" t="s">
        <v>819</v>
      </c>
      <c r="X5" s="5" t="s">
        <v>819</v>
      </c>
      <c r="Y5" s="5" t="s">
        <v>819</v>
      </c>
      <c r="Z5" s="5" t="s">
        <v>819</v>
      </c>
      <c r="AA5" s="5" t="s">
        <v>819</v>
      </c>
      <c r="AC5" s="5" t="s">
        <v>820</v>
      </c>
      <c r="AD5" s="5" t="s">
        <v>820</v>
      </c>
      <c r="AE5" s="5" t="s">
        <v>820</v>
      </c>
      <c r="AG5" s="169" t="s">
        <v>819</v>
      </c>
      <c r="AH5" s="169" t="s">
        <v>819</v>
      </c>
      <c r="AI5" s="169" t="s">
        <v>819</v>
      </c>
      <c r="AJ5" s="262" t="s">
        <v>820</v>
      </c>
      <c r="AK5" s="262" t="s">
        <v>820</v>
      </c>
      <c r="AL5" s="262" t="s">
        <v>820</v>
      </c>
      <c r="AM5" s="256" t="s">
        <v>820</v>
      </c>
      <c r="AN5" s="264" t="s">
        <v>820</v>
      </c>
      <c r="AO5" s="256" t="s">
        <v>820</v>
      </c>
      <c r="AP5" s="264" t="s">
        <v>820</v>
      </c>
      <c r="AQ5" s="264"/>
      <c r="AR5" s="256" t="s">
        <v>819</v>
      </c>
      <c r="AS5" s="256" t="s">
        <v>819</v>
      </c>
      <c r="AT5" s="256" t="s">
        <v>819</v>
      </c>
      <c r="AU5" s="256" t="s">
        <v>819</v>
      </c>
      <c r="AV5" s="256" t="s">
        <v>819</v>
      </c>
      <c r="AW5" s="256" t="s">
        <v>819</v>
      </c>
      <c r="AX5" s="169" t="s">
        <v>819</v>
      </c>
    </row>
    <row r="6" spans="1:50" ht="15.75" thickBot="1" x14ac:dyDescent="0.3">
      <c r="F6" s="31" t="str">
        <f>'GF Summary'!$F$7</f>
        <v>FY 19-20</v>
      </c>
      <c r="G6" s="32"/>
      <c r="H6" s="33" t="str">
        <f>'GF Summary'!$H$7</f>
        <v>FY 20-21</v>
      </c>
      <c r="I6" s="33"/>
      <c r="J6" s="34" t="str">
        <f>'GF Summary'!$J$7</f>
        <v>FY 21-22</v>
      </c>
      <c r="K6" s="5"/>
      <c r="L6" s="31" t="str">
        <f>'GF Summary'!$L$7</f>
        <v>FY 22-23</v>
      </c>
      <c r="M6" s="33"/>
      <c r="N6" s="33" t="s">
        <v>81</v>
      </c>
      <c r="O6" s="33"/>
      <c r="P6" s="34" t="str">
        <f>'GF Summary'!$P$7</f>
        <v>FY 23-24</v>
      </c>
      <c r="Q6" s="5"/>
      <c r="S6" s="461"/>
      <c r="U6" s="218" t="s">
        <v>420</v>
      </c>
      <c r="V6" s="221" t="s">
        <v>415</v>
      </c>
      <c r="W6" s="219" t="s">
        <v>421</v>
      </c>
      <c r="X6" s="221" t="s">
        <v>674</v>
      </c>
      <c r="Y6" s="219" t="s">
        <v>675</v>
      </c>
      <c r="Z6" s="221" t="s">
        <v>424</v>
      </c>
      <c r="AA6" s="220" t="s">
        <v>425</v>
      </c>
      <c r="AB6" s="220" t="s">
        <v>809</v>
      </c>
      <c r="AC6" s="221" t="s">
        <v>430</v>
      </c>
      <c r="AD6" s="220" t="s">
        <v>811</v>
      </c>
      <c r="AE6" s="221" t="s">
        <v>430</v>
      </c>
      <c r="AG6" s="272" t="s">
        <v>414</v>
      </c>
      <c r="AH6" s="272" t="s">
        <v>426</v>
      </c>
      <c r="AI6" s="272" t="s">
        <v>824</v>
      </c>
      <c r="AJ6" s="263" t="s">
        <v>416</v>
      </c>
      <c r="AK6" s="261" t="s">
        <v>417</v>
      </c>
      <c r="AL6" s="261" t="s">
        <v>418</v>
      </c>
      <c r="AM6" s="259" t="s">
        <v>419</v>
      </c>
      <c r="AN6" s="265" t="s">
        <v>439</v>
      </c>
      <c r="AO6" s="259" t="s">
        <v>440</v>
      </c>
      <c r="AP6" s="265" t="s">
        <v>441</v>
      </c>
      <c r="AQ6" s="265" t="s">
        <v>826</v>
      </c>
      <c r="AR6" s="168" t="s">
        <v>420</v>
      </c>
      <c r="AS6" s="168" t="s">
        <v>415</v>
      </c>
      <c r="AT6" s="168" t="s">
        <v>421</v>
      </c>
      <c r="AU6" s="168" t="s">
        <v>422</v>
      </c>
      <c r="AV6" s="168" t="s">
        <v>423</v>
      </c>
      <c r="AW6" s="168" t="s">
        <v>424</v>
      </c>
      <c r="AX6" s="272" t="s">
        <v>425</v>
      </c>
    </row>
    <row r="7" spans="1:50" x14ac:dyDescent="0.25">
      <c r="B7" s="7" t="s">
        <v>82</v>
      </c>
      <c r="F7" s="323"/>
      <c r="G7" s="322"/>
      <c r="H7" s="322"/>
      <c r="I7" s="322"/>
      <c r="J7" s="324"/>
      <c r="K7" s="27"/>
      <c r="L7" s="323"/>
      <c r="M7" s="322"/>
      <c r="N7" s="322"/>
      <c r="O7" s="322"/>
      <c r="P7" s="324"/>
      <c r="Q7" s="5"/>
      <c r="S7" s="461"/>
      <c r="U7" s="169"/>
      <c r="V7" s="169"/>
      <c r="W7" s="169"/>
      <c r="X7" s="169"/>
      <c r="Y7" s="169"/>
      <c r="Z7" s="169"/>
      <c r="AA7" s="169"/>
      <c r="AB7" s="169"/>
      <c r="AC7" s="256"/>
      <c r="AD7" s="256"/>
      <c r="AE7" s="257"/>
      <c r="AG7" s="169"/>
      <c r="AH7" s="169"/>
      <c r="AI7" s="169"/>
      <c r="AJ7" s="262"/>
      <c r="AK7" s="260"/>
      <c r="AL7" s="260"/>
      <c r="AM7" s="256"/>
      <c r="AN7" s="264">
        <f>+AM7*AN4</f>
        <v>0</v>
      </c>
      <c r="AO7" s="256"/>
      <c r="AP7" s="264">
        <f>AN7+AO7</f>
        <v>0</v>
      </c>
      <c r="AQ7" s="264">
        <f>+AP7+AM7</f>
        <v>0</v>
      </c>
      <c r="AR7" s="169"/>
      <c r="AS7" s="169"/>
      <c r="AT7" s="169"/>
      <c r="AU7" s="169"/>
      <c r="AV7" s="169"/>
      <c r="AW7" s="169"/>
      <c r="AX7" s="169"/>
    </row>
    <row r="8" spans="1:50" x14ac:dyDescent="0.25">
      <c r="C8" t="s">
        <v>745</v>
      </c>
      <c r="F8" s="316"/>
      <c r="G8" s="27"/>
      <c r="H8" s="27"/>
      <c r="I8" s="27"/>
      <c r="J8" s="317"/>
      <c r="K8" s="27"/>
      <c r="L8" s="316"/>
      <c r="M8" s="27"/>
      <c r="N8" s="27">
        <f>P8-L8</f>
        <v>0</v>
      </c>
      <c r="O8" s="27"/>
      <c r="P8" s="317"/>
      <c r="Q8" s="5"/>
      <c r="S8" s="461"/>
      <c r="U8" s="169"/>
      <c r="V8" s="169"/>
      <c r="W8" s="169"/>
      <c r="X8" s="169"/>
      <c r="Y8" s="169"/>
      <c r="Z8" s="169"/>
      <c r="AA8" s="169"/>
      <c r="AB8" s="169"/>
      <c r="AC8" s="169"/>
      <c r="AD8" s="169"/>
      <c r="AE8" s="102"/>
      <c r="AG8" s="169"/>
      <c r="AH8" s="169"/>
      <c r="AI8" s="169"/>
      <c r="AJ8" s="262"/>
      <c r="AK8" s="260"/>
      <c r="AL8" s="260"/>
      <c r="AM8" s="256"/>
      <c r="AN8" s="264"/>
      <c r="AO8" s="256"/>
      <c r="AP8" s="264">
        <f t="shared" ref="AP8:AP36" si="0">AN8+AO8</f>
        <v>0</v>
      </c>
      <c r="AQ8" s="264">
        <f t="shared" ref="AQ8:AQ36" si="1">+AP8+AM8</f>
        <v>0</v>
      </c>
      <c r="AR8" s="169"/>
      <c r="AS8" s="169"/>
      <c r="AT8" s="169"/>
      <c r="AU8" s="169"/>
      <c r="AV8" s="169"/>
      <c r="AW8" s="169"/>
      <c r="AX8" s="169"/>
    </row>
    <row r="9" spans="1:50" x14ac:dyDescent="0.25">
      <c r="B9" s="7" t="s">
        <v>84</v>
      </c>
      <c r="F9" s="318">
        <f>SUM(F8:F8)</f>
        <v>0</v>
      </c>
      <c r="G9" s="322"/>
      <c r="H9" s="320">
        <f>SUM(H8:H8)</f>
        <v>0</v>
      </c>
      <c r="I9" s="322"/>
      <c r="J9" s="321">
        <f>SUM(J8:J8)</f>
        <v>0</v>
      </c>
      <c r="K9" s="27"/>
      <c r="L9" s="318">
        <f>SUM(L8:L8)</f>
        <v>0</v>
      </c>
      <c r="M9" s="322"/>
      <c r="N9" s="320">
        <f>SUM(N8:N8)</f>
        <v>0</v>
      </c>
      <c r="O9" s="322"/>
      <c r="P9" s="321">
        <f>SUM(P8:P8)</f>
        <v>0</v>
      </c>
      <c r="Q9" s="5"/>
      <c r="S9" s="461"/>
      <c r="U9" s="169"/>
      <c r="V9" s="169"/>
      <c r="W9" s="169"/>
      <c r="X9" s="169"/>
      <c r="Y9" s="169"/>
      <c r="Z9" s="169"/>
      <c r="AA9" s="169"/>
      <c r="AB9" s="169"/>
      <c r="AC9" s="169"/>
      <c r="AD9" s="169"/>
      <c r="AE9" s="102"/>
      <c r="AG9" s="169"/>
      <c r="AH9" s="169"/>
      <c r="AI9" s="169"/>
      <c r="AJ9" s="262"/>
      <c r="AK9" s="260"/>
      <c r="AL9" s="260"/>
      <c r="AM9" s="256"/>
      <c r="AN9" s="264"/>
      <c r="AO9" s="256"/>
      <c r="AP9" s="264">
        <f t="shared" si="0"/>
        <v>0</v>
      </c>
      <c r="AQ9" s="264">
        <f t="shared" si="1"/>
        <v>0</v>
      </c>
      <c r="AR9" s="169"/>
      <c r="AS9" s="169"/>
      <c r="AT9" s="169"/>
      <c r="AU9" s="169"/>
      <c r="AV9" s="169"/>
      <c r="AW9" s="169"/>
      <c r="AX9" s="169"/>
    </row>
    <row r="10" spans="1:50" x14ac:dyDescent="0.25">
      <c r="F10" s="323"/>
      <c r="G10" s="322"/>
      <c r="H10" s="322"/>
      <c r="I10" s="322"/>
      <c r="J10" s="324"/>
      <c r="K10" s="27"/>
      <c r="L10" s="323"/>
      <c r="M10" s="322"/>
      <c r="N10" s="322"/>
      <c r="O10" s="322"/>
      <c r="P10" s="324"/>
      <c r="Q10" s="5"/>
      <c r="S10" s="461"/>
      <c r="U10" s="169"/>
      <c r="V10" s="169"/>
      <c r="W10" s="169"/>
      <c r="X10" s="169"/>
      <c r="Y10" s="169"/>
      <c r="Z10" s="169"/>
      <c r="AA10" s="169"/>
      <c r="AB10" s="169"/>
      <c r="AC10" s="169"/>
      <c r="AD10" s="169"/>
      <c r="AE10" s="102"/>
      <c r="AG10" s="169"/>
      <c r="AH10" s="169"/>
      <c r="AI10" s="169"/>
      <c r="AJ10" s="262"/>
      <c r="AK10" s="260"/>
      <c r="AL10" s="260"/>
      <c r="AM10" s="256"/>
      <c r="AN10" s="264"/>
      <c r="AO10" s="256"/>
      <c r="AP10" s="264">
        <f t="shared" si="0"/>
        <v>0</v>
      </c>
      <c r="AQ10" s="264">
        <f t="shared" si="1"/>
        <v>0</v>
      </c>
      <c r="AR10" s="169"/>
      <c r="AS10" s="169"/>
      <c r="AT10" s="169"/>
      <c r="AU10" s="169"/>
      <c r="AV10" s="169"/>
      <c r="AW10" s="169"/>
      <c r="AX10" s="169"/>
    </row>
    <row r="11" spans="1:50" x14ac:dyDescent="0.25">
      <c r="B11" s="7" t="s">
        <v>85</v>
      </c>
      <c r="F11" s="316"/>
      <c r="G11" s="27"/>
      <c r="H11" s="27"/>
      <c r="I11" s="27"/>
      <c r="J11" s="317"/>
      <c r="K11" s="27"/>
      <c r="L11" s="316"/>
      <c r="M11" s="27"/>
      <c r="N11" s="27"/>
      <c r="O11" s="27"/>
      <c r="P11" s="317"/>
      <c r="S11" s="461"/>
      <c r="U11" s="169"/>
      <c r="V11" s="169"/>
      <c r="W11" s="169"/>
      <c r="X11" s="169"/>
      <c r="Y11" s="169"/>
      <c r="Z11" s="169"/>
      <c r="AA11" s="169"/>
      <c r="AB11" s="169"/>
      <c r="AC11" s="169"/>
      <c r="AD11" s="169"/>
      <c r="AE11" s="102"/>
      <c r="AG11" s="169"/>
      <c r="AH11" s="169"/>
      <c r="AI11" s="169"/>
      <c r="AJ11" s="262"/>
      <c r="AK11" s="260"/>
      <c r="AL11" s="260"/>
      <c r="AM11" s="256"/>
      <c r="AN11" s="264"/>
      <c r="AO11" s="256"/>
      <c r="AP11" s="264">
        <f t="shared" si="0"/>
        <v>0</v>
      </c>
      <c r="AQ11" s="264">
        <f t="shared" si="1"/>
        <v>0</v>
      </c>
      <c r="AR11" s="169"/>
      <c r="AS11" s="169"/>
      <c r="AT11" s="169"/>
      <c r="AU11" s="169"/>
      <c r="AV11" s="169"/>
      <c r="AW11" s="169"/>
      <c r="AX11" s="169"/>
    </row>
    <row r="12" spans="1:50" x14ac:dyDescent="0.25">
      <c r="B12" s="7">
        <v>1985</v>
      </c>
      <c r="C12" t="s">
        <v>433</v>
      </c>
      <c r="F12" s="316"/>
      <c r="G12" s="27"/>
      <c r="H12" s="27"/>
      <c r="I12" s="27"/>
      <c r="J12" s="317"/>
      <c r="K12" s="27"/>
      <c r="L12" s="316"/>
      <c r="M12" s="27"/>
      <c r="N12" s="27">
        <f t="shared" ref="N12:N14" si="2">P12-L12</f>
        <v>0</v>
      </c>
      <c r="O12" s="27"/>
      <c r="P12" s="317"/>
      <c r="S12" s="461"/>
      <c r="U12" s="169"/>
      <c r="V12" s="169"/>
      <c r="W12" s="169"/>
      <c r="X12" s="169"/>
      <c r="Y12" s="169"/>
      <c r="Z12" s="169"/>
      <c r="AA12" s="169"/>
      <c r="AB12" s="169"/>
      <c r="AC12" s="169"/>
      <c r="AD12" s="169"/>
      <c r="AE12" s="102"/>
      <c r="AG12" s="169"/>
      <c r="AH12" s="169"/>
      <c r="AI12" s="169"/>
      <c r="AJ12" s="262"/>
      <c r="AK12" s="260"/>
      <c r="AL12" s="260"/>
      <c r="AM12" s="256"/>
      <c r="AN12" s="264"/>
      <c r="AO12" s="256"/>
      <c r="AP12" s="264">
        <f t="shared" si="0"/>
        <v>0</v>
      </c>
      <c r="AQ12" s="264">
        <f t="shared" si="1"/>
        <v>0</v>
      </c>
      <c r="AR12" s="169"/>
      <c r="AS12" s="169"/>
      <c r="AT12" s="169"/>
      <c r="AU12" s="169"/>
      <c r="AV12" s="169"/>
      <c r="AW12" s="169"/>
      <c r="AX12" s="169"/>
    </row>
    <row r="13" spans="1:50" x14ac:dyDescent="0.25">
      <c r="B13" s="7">
        <v>1990</v>
      </c>
      <c r="C13" t="s">
        <v>432</v>
      </c>
      <c r="F13" s="316"/>
      <c r="G13" s="27"/>
      <c r="H13" s="27"/>
      <c r="I13" s="27"/>
      <c r="J13" s="317"/>
      <c r="K13" s="27"/>
      <c r="L13" s="316"/>
      <c r="M13" s="27"/>
      <c r="N13" s="27">
        <f t="shared" si="2"/>
        <v>0</v>
      </c>
      <c r="O13" s="27"/>
      <c r="P13" s="317"/>
      <c r="S13" s="461"/>
      <c r="U13" s="169"/>
      <c r="V13" s="169"/>
      <c r="W13" s="169"/>
      <c r="X13" s="169"/>
      <c r="Y13" s="169"/>
      <c r="Z13" s="169"/>
      <c r="AA13" s="169"/>
      <c r="AB13" s="169"/>
      <c r="AC13" s="169"/>
      <c r="AD13" s="169"/>
      <c r="AE13" s="102"/>
      <c r="AG13" s="169"/>
      <c r="AH13" s="169"/>
      <c r="AI13" s="169"/>
      <c r="AJ13" s="262"/>
      <c r="AK13" s="260"/>
      <c r="AL13" s="260"/>
      <c r="AM13" s="256"/>
      <c r="AN13" s="264"/>
      <c r="AO13" s="256"/>
      <c r="AP13" s="264">
        <f t="shared" si="0"/>
        <v>0</v>
      </c>
      <c r="AQ13" s="264">
        <f t="shared" si="1"/>
        <v>0</v>
      </c>
      <c r="AR13" s="169"/>
      <c r="AS13" s="169"/>
      <c r="AT13" s="169"/>
      <c r="AU13" s="169"/>
      <c r="AV13" s="169"/>
      <c r="AW13" s="169"/>
      <c r="AX13" s="169"/>
    </row>
    <row r="14" spans="1:50" x14ac:dyDescent="0.25">
      <c r="B14" s="7">
        <v>5210</v>
      </c>
      <c r="C14" t="s">
        <v>431</v>
      </c>
      <c r="F14" s="325"/>
      <c r="G14" s="27"/>
      <c r="H14" s="326"/>
      <c r="I14" s="27"/>
      <c r="J14" s="327"/>
      <c r="K14" s="27"/>
      <c r="L14" s="325"/>
      <c r="M14" s="27"/>
      <c r="N14" s="326">
        <f t="shared" si="2"/>
        <v>0</v>
      </c>
      <c r="O14" s="27"/>
      <c r="P14" s="327"/>
      <c r="S14" s="461"/>
      <c r="U14" s="169"/>
      <c r="V14" s="169"/>
      <c r="W14" s="169"/>
      <c r="X14" s="169"/>
      <c r="Y14" s="169"/>
      <c r="Z14" s="169"/>
      <c r="AA14" s="169"/>
      <c r="AB14" s="169"/>
      <c r="AC14" s="169"/>
      <c r="AD14" s="169"/>
      <c r="AE14" s="102"/>
      <c r="AG14" s="169"/>
      <c r="AH14" s="169"/>
      <c r="AI14" s="169"/>
      <c r="AJ14" s="262"/>
      <c r="AK14" s="260"/>
      <c r="AL14" s="260"/>
      <c r="AM14" s="256"/>
      <c r="AN14" s="264"/>
      <c r="AO14" s="256"/>
      <c r="AP14" s="264">
        <f t="shared" si="0"/>
        <v>0</v>
      </c>
      <c r="AQ14" s="264">
        <f t="shared" si="1"/>
        <v>0</v>
      </c>
      <c r="AR14" s="169"/>
      <c r="AS14" s="169"/>
      <c r="AT14" s="169"/>
      <c r="AU14" s="169"/>
      <c r="AV14" s="169"/>
      <c r="AW14" s="169"/>
      <c r="AX14" s="169"/>
    </row>
    <row r="15" spans="1:50" x14ac:dyDescent="0.25">
      <c r="B15" s="7" t="s">
        <v>90</v>
      </c>
      <c r="F15" s="316">
        <f>SUM(F11:F14)</f>
        <v>0</v>
      </c>
      <c r="G15" s="27"/>
      <c r="H15" s="27">
        <f>SUM(H11:H14)</f>
        <v>0</v>
      </c>
      <c r="I15" s="27"/>
      <c r="J15" s="317">
        <f>SUM(J12:J14)</f>
        <v>0</v>
      </c>
      <c r="K15" s="27"/>
      <c r="L15" s="316">
        <f>SUM(L11:L14)</f>
        <v>0</v>
      </c>
      <c r="M15" s="27"/>
      <c r="N15" s="27">
        <f>SUM(N11:N14)</f>
        <v>0</v>
      </c>
      <c r="O15" s="27"/>
      <c r="P15" s="317">
        <f>SUM(P11:P14)</f>
        <v>0</v>
      </c>
      <c r="S15" s="461"/>
      <c r="U15" s="169"/>
      <c r="V15" s="169"/>
      <c r="W15" s="169"/>
      <c r="X15" s="169"/>
      <c r="Y15" s="169"/>
      <c r="Z15" s="169"/>
      <c r="AA15" s="169"/>
      <c r="AB15" s="169"/>
      <c r="AC15" s="169"/>
      <c r="AD15" s="169"/>
      <c r="AE15" s="102"/>
      <c r="AG15" s="169"/>
      <c r="AH15" s="169"/>
      <c r="AI15" s="169"/>
      <c r="AJ15" s="262"/>
      <c r="AK15" s="260"/>
      <c r="AL15" s="260"/>
      <c r="AM15" s="256"/>
      <c r="AN15" s="264"/>
      <c r="AO15" s="256"/>
      <c r="AP15" s="264">
        <f t="shared" si="0"/>
        <v>0</v>
      </c>
      <c r="AQ15" s="264">
        <f t="shared" si="1"/>
        <v>0</v>
      </c>
      <c r="AR15" s="169"/>
      <c r="AS15" s="169"/>
      <c r="AT15" s="169"/>
      <c r="AU15" s="169"/>
      <c r="AV15" s="169"/>
      <c r="AW15" s="169"/>
      <c r="AX15" s="169"/>
    </row>
    <row r="16" spans="1:50" x14ac:dyDescent="0.25">
      <c r="F16" s="316"/>
      <c r="G16" s="27"/>
      <c r="H16" s="27"/>
      <c r="I16" s="27"/>
      <c r="J16" s="317"/>
      <c r="K16" s="27"/>
      <c r="L16" s="316"/>
      <c r="M16" s="27"/>
      <c r="N16" s="27"/>
      <c r="O16" s="27"/>
      <c r="P16" s="317"/>
      <c r="S16" s="461"/>
      <c r="U16" s="169"/>
      <c r="V16" s="169"/>
      <c r="W16" s="169"/>
      <c r="X16" s="169"/>
      <c r="Y16" s="169"/>
      <c r="Z16" s="169"/>
      <c r="AA16" s="169"/>
      <c r="AB16" s="169"/>
      <c r="AC16" s="169"/>
      <c r="AD16" s="169"/>
      <c r="AE16" s="102"/>
      <c r="AG16" s="169"/>
      <c r="AH16" s="169"/>
      <c r="AI16" s="169"/>
      <c r="AJ16" s="262"/>
      <c r="AK16" s="260"/>
      <c r="AL16" s="260"/>
      <c r="AM16" s="256"/>
      <c r="AN16" s="264"/>
      <c r="AO16" s="256"/>
      <c r="AP16" s="264">
        <f t="shared" si="0"/>
        <v>0</v>
      </c>
      <c r="AQ16" s="264">
        <f t="shared" si="1"/>
        <v>0</v>
      </c>
      <c r="AR16" s="169"/>
      <c r="AS16" s="169"/>
      <c r="AT16" s="169"/>
      <c r="AU16" s="169"/>
      <c r="AV16" s="169"/>
      <c r="AW16" s="169"/>
      <c r="AX16" s="169"/>
    </row>
    <row r="17" spans="2:50" x14ac:dyDescent="0.25">
      <c r="B17" s="7" t="s">
        <v>91</v>
      </c>
      <c r="F17" s="325">
        <f>F9+F15</f>
        <v>0</v>
      </c>
      <c r="G17" s="27"/>
      <c r="H17" s="326">
        <f>H9+H15</f>
        <v>0</v>
      </c>
      <c r="I17" s="27"/>
      <c r="J17" s="327">
        <f>J9+J15</f>
        <v>0</v>
      </c>
      <c r="K17" s="27"/>
      <c r="L17" s="325">
        <f>L9+L15</f>
        <v>0</v>
      </c>
      <c r="M17" s="27"/>
      <c r="N17" s="326">
        <f>N9+N15</f>
        <v>0</v>
      </c>
      <c r="O17" s="27"/>
      <c r="P17" s="327">
        <f>P9+P15</f>
        <v>0</v>
      </c>
      <c r="S17" s="461"/>
      <c r="U17" s="169"/>
      <c r="V17" s="169"/>
      <c r="W17" s="169"/>
      <c r="X17" s="169"/>
      <c r="Y17" s="169"/>
      <c r="Z17" s="169"/>
      <c r="AA17" s="169"/>
      <c r="AB17" s="169"/>
      <c r="AC17" s="169"/>
      <c r="AD17" s="169"/>
      <c r="AE17" s="102"/>
      <c r="AG17" s="169"/>
      <c r="AH17" s="169"/>
      <c r="AI17" s="169"/>
      <c r="AJ17" s="262"/>
      <c r="AK17" s="260"/>
      <c r="AL17" s="260"/>
      <c r="AM17" s="256"/>
      <c r="AN17" s="264"/>
      <c r="AO17" s="256"/>
      <c r="AP17" s="264">
        <f t="shared" si="0"/>
        <v>0</v>
      </c>
      <c r="AQ17" s="264">
        <f t="shared" si="1"/>
        <v>0</v>
      </c>
      <c r="AR17" s="169"/>
      <c r="AS17" s="169"/>
      <c r="AT17" s="169"/>
      <c r="AU17" s="169"/>
      <c r="AV17" s="169"/>
      <c r="AW17" s="169"/>
      <c r="AX17" s="169"/>
    </row>
    <row r="18" spans="2:50" x14ac:dyDescent="0.25">
      <c r="F18" s="316"/>
      <c r="G18" s="27"/>
      <c r="H18" s="320"/>
      <c r="I18" s="27"/>
      <c r="J18" s="321"/>
      <c r="K18" s="27"/>
      <c r="L18" s="316"/>
      <c r="M18" s="27"/>
      <c r="N18" s="320"/>
      <c r="O18" s="27"/>
      <c r="P18" s="321"/>
      <c r="S18" s="461"/>
      <c r="AG18" s="169"/>
      <c r="AH18" s="169"/>
      <c r="AI18" s="169"/>
      <c r="AJ18" s="262"/>
      <c r="AK18" s="260"/>
      <c r="AL18" s="260"/>
      <c r="AM18" s="256"/>
      <c r="AN18" s="264"/>
      <c r="AO18" s="256"/>
      <c r="AP18" s="264">
        <f t="shared" si="0"/>
        <v>0</v>
      </c>
      <c r="AQ18" s="264">
        <f t="shared" si="1"/>
        <v>0</v>
      </c>
      <c r="AR18" s="169"/>
      <c r="AS18" s="169"/>
      <c r="AT18" s="169"/>
      <c r="AU18" s="169"/>
      <c r="AV18" s="169"/>
      <c r="AW18" s="169"/>
      <c r="AX18" s="169"/>
    </row>
    <row r="19" spans="2:50" x14ac:dyDescent="0.25">
      <c r="B19" s="7" t="s">
        <v>92</v>
      </c>
      <c r="F19" s="316"/>
      <c r="G19" s="27"/>
      <c r="H19" s="27"/>
      <c r="I19" s="27"/>
      <c r="J19" s="317"/>
      <c r="K19" s="27"/>
      <c r="L19" s="316"/>
      <c r="M19" s="27"/>
      <c r="N19" s="27"/>
      <c r="O19" s="27"/>
      <c r="P19" s="317"/>
      <c r="S19" s="461"/>
      <c r="AG19" s="169"/>
      <c r="AH19" s="169"/>
      <c r="AI19" s="169"/>
      <c r="AJ19" s="262"/>
      <c r="AK19" s="260"/>
      <c r="AL19" s="260"/>
      <c r="AM19" s="256"/>
      <c r="AN19" s="264"/>
      <c r="AO19" s="256"/>
      <c r="AP19" s="264">
        <f t="shared" si="0"/>
        <v>0</v>
      </c>
      <c r="AQ19" s="264">
        <f t="shared" si="1"/>
        <v>0</v>
      </c>
      <c r="AR19" s="169"/>
      <c r="AS19" s="169"/>
      <c r="AT19" s="169"/>
      <c r="AU19" s="169"/>
      <c r="AV19" s="169"/>
      <c r="AW19" s="169"/>
      <c r="AX19" s="169"/>
    </row>
    <row r="20" spans="2:50" x14ac:dyDescent="0.25">
      <c r="B20" s="246" t="s">
        <v>728</v>
      </c>
      <c r="C20" t="s">
        <v>148</v>
      </c>
      <c r="F20" s="316"/>
      <c r="G20" s="27"/>
      <c r="H20" s="27"/>
      <c r="I20" s="27"/>
      <c r="J20" s="317"/>
      <c r="K20" s="27"/>
      <c r="L20" s="316"/>
      <c r="M20" s="27"/>
      <c r="N20" s="27">
        <f t="shared" ref="N20:N28" si="3">P20-L20</f>
        <v>0</v>
      </c>
      <c r="O20" s="27"/>
      <c r="P20" s="317"/>
      <c r="S20" s="461"/>
      <c r="AG20" s="169"/>
      <c r="AH20" s="169"/>
      <c r="AI20" s="169"/>
      <c r="AJ20" s="262"/>
      <c r="AK20" s="260"/>
      <c r="AL20" s="260"/>
      <c r="AM20" s="256"/>
      <c r="AN20" s="264"/>
      <c r="AO20" s="256"/>
      <c r="AP20" s="264">
        <f t="shared" si="0"/>
        <v>0</v>
      </c>
      <c r="AQ20" s="264">
        <f t="shared" si="1"/>
        <v>0</v>
      </c>
      <c r="AR20" s="169"/>
      <c r="AS20" s="169"/>
      <c r="AT20" s="169"/>
      <c r="AU20" s="169"/>
      <c r="AV20" s="169"/>
      <c r="AW20" s="169"/>
      <c r="AX20" s="169"/>
    </row>
    <row r="21" spans="2:50" x14ac:dyDescent="0.25">
      <c r="B21" s="246" t="s">
        <v>720</v>
      </c>
      <c r="C21" t="s">
        <v>149</v>
      </c>
      <c r="F21" s="316"/>
      <c r="G21" s="27"/>
      <c r="H21" s="27"/>
      <c r="I21" s="27"/>
      <c r="J21" s="317"/>
      <c r="K21" s="27"/>
      <c r="L21" s="316"/>
      <c r="M21" s="27"/>
      <c r="N21" s="27">
        <f t="shared" si="3"/>
        <v>0</v>
      </c>
      <c r="O21" s="27"/>
      <c r="P21" s="317"/>
      <c r="S21" s="461"/>
      <c r="AG21" s="169"/>
      <c r="AH21" s="169"/>
      <c r="AI21" s="169"/>
      <c r="AJ21" s="262"/>
      <c r="AK21" s="260"/>
      <c r="AL21" s="260"/>
      <c r="AM21" s="256"/>
      <c r="AN21" s="264"/>
      <c r="AO21" s="256"/>
      <c r="AP21" s="264">
        <f t="shared" si="0"/>
        <v>0</v>
      </c>
      <c r="AQ21" s="264">
        <f t="shared" si="1"/>
        <v>0</v>
      </c>
      <c r="AR21" s="169"/>
      <c r="AS21" s="169"/>
      <c r="AT21" s="169"/>
      <c r="AU21" s="169"/>
      <c r="AV21" s="169"/>
      <c r="AW21" s="169"/>
      <c r="AX21" s="169"/>
    </row>
    <row r="22" spans="2:50" x14ac:dyDescent="0.25">
      <c r="B22" s="246" t="s">
        <v>721</v>
      </c>
      <c r="C22" t="s">
        <v>150</v>
      </c>
      <c r="F22" s="316"/>
      <c r="G22" s="27"/>
      <c r="H22" s="27"/>
      <c r="I22" s="27"/>
      <c r="J22" s="317"/>
      <c r="K22" s="27"/>
      <c r="L22" s="316"/>
      <c r="M22" s="27"/>
      <c r="N22" s="27">
        <f t="shared" si="3"/>
        <v>0</v>
      </c>
      <c r="O22" s="27"/>
      <c r="P22" s="317"/>
      <c r="S22" s="461"/>
      <c r="AG22" s="169"/>
      <c r="AH22" s="169"/>
      <c r="AI22" s="169"/>
      <c r="AJ22" s="262"/>
      <c r="AK22" s="260"/>
      <c r="AL22" s="260"/>
      <c r="AM22" s="256"/>
      <c r="AN22" s="264"/>
      <c r="AO22" s="256"/>
      <c r="AP22" s="264">
        <f t="shared" si="0"/>
        <v>0</v>
      </c>
      <c r="AQ22" s="264">
        <f t="shared" si="1"/>
        <v>0</v>
      </c>
      <c r="AR22" s="169"/>
      <c r="AS22" s="169"/>
      <c r="AT22" s="169"/>
      <c r="AU22" s="169"/>
      <c r="AV22" s="169"/>
      <c r="AW22" s="169"/>
      <c r="AX22" s="169"/>
    </row>
    <row r="23" spans="2:50" x14ac:dyDescent="0.25">
      <c r="B23" s="246" t="s">
        <v>722</v>
      </c>
      <c r="C23" t="s">
        <v>151</v>
      </c>
      <c r="F23" s="316"/>
      <c r="G23" s="27"/>
      <c r="H23" s="27"/>
      <c r="I23" s="27"/>
      <c r="J23" s="317"/>
      <c r="K23" s="27"/>
      <c r="L23" s="316"/>
      <c r="M23" s="27"/>
      <c r="N23" s="27">
        <f t="shared" si="3"/>
        <v>0</v>
      </c>
      <c r="O23" s="27"/>
      <c r="P23" s="317"/>
      <c r="S23" s="461"/>
      <c r="AG23" s="169"/>
      <c r="AH23" s="169"/>
      <c r="AI23" s="169"/>
      <c r="AJ23" s="262"/>
      <c r="AK23" s="260"/>
      <c r="AL23" s="260"/>
      <c r="AM23" s="256"/>
      <c r="AN23" s="264"/>
      <c r="AO23" s="256"/>
      <c r="AP23" s="264">
        <f t="shared" si="0"/>
        <v>0</v>
      </c>
      <c r="AQ23" s="264">
        <f t="shared" si="1"/>
        <v>0</v>
      </c>
      <c r="AR23" s="169"/>
      <c r="AS23" s="169"/>
      <c r="AT23" s="169"/>
      <c r="AU23" s="169"/>
      <c r="AV23" s="169"/>
      <c r="AW23" s="169"/>
      <c r="AX23" s="169"/>
    </row>
    <row r="24" spans="2:50" x14ac:dyDescent="0.25">
      <c r="B24" s="246" t="s">
        <v>723</v>
      </c>
      <c r="C24" t="s">
        <v>102</v>
      </c>
      <c r="F24" s="316"/>
      <c r="G24" s="27"/>
      <c r="H24" s="27"/>
      <c r="I24" s="27"/>
      <c r="J24" s="317"/>
      <c r="K24" s="27"/>
      <c r="L24" s="316"/>
      <c r="M24" s="27"/>
      <c r="N24" s="27">
        <f t="shared" si="3"/>
        <v>0</v>
      </c>
      <c r="O24" s="27"/>
      <c r="P24" s="317"/>
      <c r="S24" s="461"/>
      <c r="AG24" s="169"/>
      <c r="AH24" s="169"/>
      <c r="AI24" s="169"/>
      <c r="AJ24" s="262"/>
      <c r="AK24" s="260"/>
      <c r="AL24" s="260"/>
      <c r="AM24" s="256"/>
      <c r="AN24" s="264"/>
      <c r="AO24" s="256"/>
      <c r="AP24" s="264">
        <f t="shared" si="0"/>
        <v>0</v>
      </c>
      <c r="AQ24" s="264">
        <f t="shared" si="1"/>
        <v>0</v>
      </c>
      <c r="AR24" s="169"/>
      <c r="AS24" s="169"/>
      <c r="AT24" s="169"/>
      <c r="AU24" s="169"/>
      <c r="AV24" s="169"/>
      <c r="AW24" s="169"/>
      <c r="AX24" s="169"/>
    </row>
    <row r="25" spans="2:50" x14ac:dyDescent="0.25">
      <c r="B25" s="246" t="s">
        <v>724</v>
      </c>
      <c r="C25" t="s">
        <v>152</v>
      </c>
      <c r="F25" s="316"/>
      <c r="G25" s="27"/>
      <c r="H25" s="27"/>
      <c r="I25" s="27"/>
      <c r="J25" s="317"/>
      <c r="K25" s="27"/>
      <c r="L25" s="316"/>
      <c r="M25" s="27"/>
      <c r="N25" s="27">
        <f t="shared" si="3"/>
        <v>0</v>
      </c>
      <c r="O25" s="27"/>
      <c r="P25" s="317"/>
      <c r="S25" s="461"/>
      <c r="AG25" s="169"/>
      <c r="AH25" s="169"/>
      <c r="AI25" s="169"/>
      <c r="AJ25" s="262"/>
      <c r="AK25" s="260"/>
      <c r="AL25" s="260"/>
      <c r="AM25" s="256"/>
      <c r="AN25" s="264"/>
      <c r="AO25" s="256"/>
      <c r="AP25" s="264">
        <f t="shared" si="0"/>
        <v>0</v>
      </c>
      <c r="AQ25" s="264">
        <f t="shared" si="1"/>
        <v>0</v>
      </c>
      <c r="AR25" s="169"/>
      <c r="AS25" s="169"/>
      <c r="AT25" s="169"/>
      <c r="AU25" s="169"/>
      <c r="AV25" s="169"/>
      <c r="AW25" s="169"/>
      <c r="AX25" s="169"/>
    </row>
    <row r="26" spans="2:50" x14ac:dyDescent="0.25">
      <c r="B26" s="246" t="s">
        <v>725</v>
      </c>
      <c r="C26" t="s">
        <v>153</v>
      </c>
      <c r="F26" s="316"/>
      <c r="G26" s="27"/>
      <c r="H26" s="27"/>
      <c r="I26" s="27"/>
      <c r="J26" s="317"/>
      <c r="K26" s="27"/>
      <c r="L26" s="316"/>
      <c r="M26" s="27"/>
      <c r="N26" s="27">
        <f t="shared" si="3"/>
        <v>0</v>
      </c>
      <c r="O26" s="27"/>
      <c r="P26" s="317"/>
      <c r="S26" s="461"/>
      <c r="AG26" s="169"/>
      <c r="AH26" s="169"/>
      <c r="AI26" s="169"/>
      <c r="AJ26" s="262"/>
      <c r="AK26" s="260"/>
      <c r="AL26" s="260"/>
      <c r="AM26" s="256"/>
      <c r="AN26" s="264"/>
      <c r="AO26" s="256"/>
      <c r="AP26" s="264">
        <f t="shared" si="0"/>
        <v>0</v>
      </c>
      <c r="AQ26" s="264">
        <f t="shared" si="1"/>
        <v>0</v>
      </c>
      <c r="AR26" s="169"/>
      <c r="AS26" s="169"/>
      <c r="AT26" s="169"/>
      <c r="AU26" s="169"/>
      <c r="AV26" s="169"/>
      <c r="AW26" s="169"/>
      <c r="AX26" s="169"/>
    </row>
    <row r="27" spans="2:50" x14ac:dyDescent="0.25">
      <c r="B27" s="246" t="s">
        <v>726</v>
      </c>
      <c r="C27" t="s">
        <v>154</v>
      </c>
      <c r="F27" s="316"/>
      <c r="G27" s="27"/>
      <c r="H27" s="27"/>
      <c r="I27" s="27"/>
      <c r="J27" s="317"/>
      <c r="K27" s="27"/>
      <c r="L27" s="316"/>
      <c r="M27" s="27"/>
      <c r="N27" s="27">
        <f t="shared" si="3"/>
        <v>0</v>
      </c>
      <c r="O27" s="27"/>
      <c r="P27" s="317"/>
      <c r="S27" s="461"/>
      <c r="AG27" s="169"/>
      <c r="AH27" s="169"/>
      <c r="AI27" s="169"/>
      <c r="AJ27" s="262"/>
      <c r="AK27" s="260"/>
      <c r="AL27" s="260"/>
      <c r="AM27" s="256"/>
      <c r="AN27" s="264"/>
      <c r="AO27" s="256"/>
      <c r="AP27" s="264">
        <f t="shared" si="0"/>
        <v>0</v>
      </c>
      <c r="AQ27" s="264">
        <f t="shared" si="1"/>
        <v>0</v>
      </c>
      <c r="AR27" s="169"/>
      <c r="AS27" s="169"/>
      <c r="AT27" s="169"/>
      <c r="AU27" s="169"/>
      <c r="AV27" s="169"/>
      <c r="AW27" s="169"/>
      <c r="AX27" s="169"/>
    </row>
    <row r="28" spans="2:50" x14ac:dyDescent="0.25">
      <c r="B28" s="246" t="s">
        <v>727</v>
      </c>
      <c r="C28" t="s">
        <v>155</v>
      </c>
      <c r="F28" s="325"/>
      <c r="G28" s="27"/>
      <c r="H28" s="326"/>
      <c r="I28" s="27"/>
      <c r="J28" s="327"/>
      <c r="K28" s="27"/>
      <c r="L28" s="325"/>
      <c r="M28" s="27"/>
      <c r="N28" s="326">
        <f t="shared" si="3"/>
        <v>0</v>
      </c>
      <c r="O28" s="27"/>
      <c r="P28" s="327"/>
      <c r="S28" s="461"/>
      <c r="AG28" s="169"/>
      <c r="AH28" s="169"/>
      <c r="AI28" s="169"/>
      <c r="AJ28" s="262"/>
      <c r="AK28" s="260"/>
      <c r="AL28" s="260"/>
      <c r="AM28" s="256"/>
      <c r="AN28" s="264"/>
      <c r="AO28" s="256"/>
      <c r="AP28" s="264">
        <f t="shared" si="0"/>
        <v>0</v>
      </c>
      <c r="AQ28" s="264">
        <f t="shared" si="1"/>
        <v>0</v>
      </c>
      <c r="AR28" s="169"/>
      <c r="AS28" s="169"/>
      <c r="AT28" s="169"/>
      <c r="AU28" s="169"/>
      <c r="AV28" s="169"/>
      <c r="AW28" s="169"/>
      <c r="AX28" s="169"/>
    </row>
    <row r="29" spans="2:50" x14ac:dyDescent="0.25">
      <c r="B29" s="7" t="s">
        <v>103</v>
      </c>
      <c r="F29" s="316">
        <f>SUM(F19:F28)</f>
        <v>0</v>
      </c>
      <c r="G29" s="27"/>
      <c r="H29" s="27">
        <f>SUM(H19:H28)</f>
        <v>0</v>
      </c>
      <c r="I29" s="27"/>
      <c r="J29" s="317">
        <f>SUM(J19:J28)</f>
        <v>0</v>
      </c>
      <c r="K29" s="27"/>
      <c r="L29" s="316">
        <f>SUM(L19:L28)</f>
        <v>0</v>
      </c>
      <c r="M29" s="27"/>
      <c r="N29" s="27">
        <f>SUM(N19:N28)</f>
        <v>0</v>
      </c>
      <c r="O29" s="27"/>
      <c r="P29" s="317">
        <f>SUM(P19:P28)</f>
        <v>0</v>
      </c>
      <c r="S29" s="461"/>
      <c r="AG29" s="169"/>
      <c r="AH29" s="169"/>
      <c r="AI29" s="169"/>
      <c r="AJ29" s="262"/>
      <c r="AK29" s="260"/>
      <c r="AL29" s="260"/>
      <c r="AM29" s="256"/>
      <c r="AN29" s="264"/>
      <c r="AO29" s="256"/>
      <c r="AP29" s="264">
        <f t="shared" si="0"/>
        <v>0</v>
      </c>
      <c r="AQ29" s="264">
        <f t="shared" si="1"/>
        <v>0</v>
      </c>
      <c r="AR29" s="169"/>
      <c r="AS29" s="169"/>
      <c r="AT29" s="169"/>
      <c r="AU29" s="169"/>
      <c r="AV29" s="169"/>
      <c r="AW29" s="169"/>
      <c r="AX29" s="169"/>
    </row>
    <row r="30" spans="2:50" x14ac:dyDescent="0.25">
      <c r="F30" s="316"/>
      <c r="G30" s="27"/>
      <c r="H30" s="27"/>
      <c r="I30" s="27"/>
      <c r="J30" s="317"/>
      <c r="K30" s="27"/>
      <c r="L30" s="316"/>
      <c r="M30" s="27"/>
      <c r="N30" s="27"/>
      <c r="O30" s="27"/>
      <c r="P30" s="317"/>
      <c r="S30" s="461"/>
      <c r="AG30" s="169"/>
      <c r="AH30" s="169"/>
      <c r="AI30" s="169"/>
      <c r="AJ30" s="262"/>
      <c r="AK30" s="260"/>
      <c r="AL30" s="260"/>
      <c r="AM30" s="256"/>
      <c r="AN30" s="264"/>
      <c r="AO30" s="256"/>
      <c r="AP30" s="264">
        <f t="shared" si="0"/>
        <v>0</v>
      </c>
      <c r="AQ30" s="264">
        <f t="shared" si="1"/>
        <v>0</v>
      </c>
      <c r="AR30" s="169"/>
      <c r="AS30" s="169"/>
      <c r="AT30" s="169"/>
      <c r="AU30" s="169"/>
      <c r="AV30" s="169"/>
      <c r="AW30" s="169"/>
      <c r="AX30" s="169"/>
    </row>
    <row r="31" spans="2:50" ht="15.75" thickBot="1" x14ac:dyDescent="0.3">
      <c r="D31" s="112" t="s">
        <v>717</v>
      </c>
      <c r="F31" s="328">
        <f>+F15-F29</f>
        <v>0</v>
      </c>
      <c r="G31" s="329"/>
      <c r="H31" s="329">
        <f>+H15-H29</f>
        <v>0</v>
      </c>
      <c r="I31" s="329"/>
      <c r="J31" s="330">
        <f>+J15-J29</f>
        <v>0</v>
      </c>
      <c r="K31" s="329"/>
      <c r="L31" s="328">
        <f>+L15-L29</f>
        <v>0</v>
      </c>
      <c r="M31" s="329"/>
      <c r="N31" s="329">
        <f>+N15-N29</f>
        <v>0</v>
      </c>
      <c r="O31" s="329"/>
      <c r="P31" s="330">
        <f>+P15-P29</f>
        <v>0</v>
      </c>
      <c r="S31" s="461"/>
      <c r="AG31" s="169"/>
      <c r="AH31" s="169"/>
      <c r="AI31" s="169"/>
      <c r="AJ31" s="262"/>
      <c r="AK31" s="260"/>
      <c r="AL31" s="260"/>
      <c r="AM31" s="256"/>
      <c r="AN31" s="264"/>
      <c r="AO31" s="256"/>
      <c r="AP31" s="264">
        <f t="shared" si="0"/>
        <v>0</v>
      </c>
      <c r="AQ31" s="264">
        <f t="shared" si="1"/>
        <v>0</v>
      </c>
      <c r="AR31" s="169"/>
      <c r="AS31" s="169"/>
      <c r="AT31" s="169"/>
      <c r="AU31" s="169"/>
      <c r="AV31" s="169"/>
      <c r="AW31" s="169"/>
      <c r="AX31" s="169"/>
    </row>
    <row r="32" spans="2:50" ht="9.75" customHeight="1" thickTop="1" x14ac:dyDescent="0.25">
      <c r="F32" s="316"/>
      <c r="G32" s="27"/>
      <c r="H32" s="27"/>
      <c r="I32" s="27"/>
      <c r="J32" s="317"/>
      <c r="K32" s="27"/>
      <c r="L32" s="316"/>
      <c r="M32" s="27"/>
      <c r="N32" s="27"/>
      <c r="O32" s="27"/>
      <c r="P32" s="317"/>
      <c r="S32" s="461"/>
      <c r="AG32" s="169"/>
      <c r="AH32" s="169"/>
      <c r="AI32" s="169"/>
      <c r="AJ32" s="262"/>
      <c r="AK32" s="260"/>
      <c r="AL32" s="260"/>
      <c r="AM32" s="256"/>
      <c r="AN32" s="264"/>
      <c r="AO32" s="256"/>
      <c r="AP32" s="264">
        <f t="shared" si="0"/>
        <v>0</v>
      </c>
      <c r="AQ32" s="264">
        <f t="shared" si="1"/>
        <v>0</v>
      </c>
      <c r="AR32" s="169"/>
      <c r="AS32" s="169"/>
      <c r="AT32" s="169"/>
      <c r="AU32" s="169"/>
      <c r="AV32" s="169"/>
      <c r="AW32" s="169"/>
      <c r="AX32" s="169"/>
    </row>
    <row r="33" spans="2:50" x14ac:dyDescent="0.25">
      <c r="B33" s="7" t="s">
        <v>107</v>
      </c>
      <c r="F33" s="316"/>
      <c r="G33" s="27"/>
      <c r="H33" s="27"/>
      <c r="I33" s="27"/>
      <c r="J33" s="317"/>
      <c r="K33" s="27"/>
      <c r="L33" s="316"/>
      <c r="M33" s="27"/>
      <c r="N33" s="27"/>
      <c r="O33" s="27"/>
      <c r="P33" s="317"/>
      <c r="S33" s="461"/>
      <c r="AG33" s="169"/>
      <c r="AH33" s="169"/>
      <c r="AI33" s="169"/>
      <c r="AJ33" s="262"/>
      <c r="AK33" s="260"/>
      <c r="AL33" s="260"/>
      <c r="AM33" s="256"/>
      <c r="AN33" s="264"/>
      <c r="AO33" s="256"/>
      <c r="AP33" s="264">
        <f t="shared" si="0"/>
        <v>0</v>
      </c>
      <c r="AQ33" s="264">
        <f t="shared" si="1"/>
        <v>0</v>
      </c>
      <c r="AR33" s="169"/>
      <c r="AS33" s="169"/>
      <c r="AT33" s="169"/>
      <c r="AU33" s="169"/>
      <c r="AV33" s="169"/>
      <c r="AW33" s="169"/>
      <c r="AX33" s="169"/>
    </row>
    <row r="34" spans="2:50" x14ac:dyDescent="0.25">
      <c r="C34" t="s">
        <v>745</v>
      </c>
      <c r="F34" s="325">
        <f>F9+F31</f>
        <v>0</v>
      </c>
      <c r="G34" s="27"/>
      <c r="H34" s="326">
        <f>H9+H31</f>
        <v>0</v>
      </c>
      <c r="I34" s="27"/>
      <c r="J34" s="327">
        <f>J9+J31</f>
        <v>0</v>
      </c>
      <c r="K34" s="27"/>
      <c r="L34" s="325">
        <f>+L9+L31</f>
        <v>0</v>
      </c>
      <c r="M34" s="27"/>
      <c r="N34" s="326">
        <f t="shared" ref="N34" si="4">P34-L34</f>
        <v>0</v>
      </c>
      <c r="O34" s="27"/>
      <c r="P34" s="327">
        <f>+P9+P31</f>
        <v>0</v>
      </c>
      <c r="S34" s="461"/>
      <c r="AG34" s="169"/>
      <c r="AH34" s="169"/>
      <c r="AI34" s="169"/>
      <c r="AJ34" s="262"/>
      <c r="AK34" s="260"/>
      <c r="AL34" s="260"/>
      <c r="AM34" s="256"/>
      <c r="AN34" s="264"/>
      <c r="AO34" s="256"/>
      <c r="AP34" s="264">
        <f t="shared" si="0"/>
        <v>0</v>
      </c>
      <c r="AQ34" s="264">
        <f t="shared" si="1"/>
        <v>0</v>
      </c>
      <c r="AR34" s="169"/>
      <c r="AS34" s="169"/>
      <c r="AT34" s="169"/>
      <c r="AU34" s="169"/>
      <c r="AV34" s="169"/>
      <c r="AW34" s="169"/>
      <c r="AX34" s="169"/>
    </row>
    <row r="35" spans="2:50" ht="15.75" thickBot="1" x14ac:dyDescent="0.3">
      <c r="B35" s="7" t="s">
        <v>409</v>
      </c>
      <c r="F35" s="332">
        <f>SUM(F33:F34)</f>
        <v>0</v>
      </c>
      <c r="G35" s="333"/>
      <c r="H35" s="333">
        <f>SUM(H33:H34)</f>
        <v>0</v>
      </c>
      <c r="I35" s="333"/>
      <c r="J35" s="335">
        <f>SUM(J33:J34)</f>
        <v>0</v>
      </c>
      <c r="K35" s="27"/>
      <c r="L35" s="316">
        <f>SUM(L33:L34)</f>
        <v>0</v>
      </c>
      <c r="M35" s="27"/>
      <c r="N35" s="27">
        <f>SUM(N33:N34)</f>
        <v>0</v>
      </c>
      <c r="O35" s="27"/>
      <c r="P35" s="317">
        <f>SUM(P33:P34)</f>
        <v>0</v>
      </c>
      <c r="S35" s="461"/>
      <c r="AG35" s="169"/>
      <c r="AH35" s="169"/>
      <c r="AI35" s="169"/>
      <c r="AJ35" s="262"/>
      <c r="AK35" s="260"/>
      <c r="AL35" s="260"/>
      <c r="AM35" s="256"/>
      <c r="AN35" s="264"/>
      <c r="AO35" s="256"/>
      <c r="AP35" s="264">
        <f t="shared" si="0"/>
        <v>0</v>
      </c>
      <c r="AQ35" s="264">
        <f t="shared" si="1"/>
        <v>0</v>
      </c>
      <c r="AR35" s="169"/>
      <c r="AS35" s="169"/>
      <c r="AT35" s="169"/>
      <c r="AU35" s="169"/>
      <c r="AV35" s="169"/>
      <c r="AW35" s="169"/>
      <c r="AX35" s="169"/>
    </row>
    <row r="36" spans="2:50" x14ac:dyDescent="0.25">
      <c r="F36" s="370"/>
      <c r="G36" s="370"/>
      <c r="H36" s="370"/>
      <c r="I36" s="370"/>
      <c r="J36" s="370"/>
      <c r="K36" s="27"/>
      <c r="L36" s="316"/>
      <c r="M36" s="27"/>
      <c r="N36" s="27"/>
      <c r="O36" s="27"/>
      <c r="P36" s="317"/>
      <c r="S36" s="461"/>
      <c r="AG36" s="169"/>
      <c r="AH36" s="169"/>
      <c r="AI36" s="169"/>
      <c r="AJ36" s="262"/>
      <c r="AK36" s="260"/>
      <c r="AL36" s="260"/>
      <c r="AM36" s="256"/>
      <c r="AN36" s="264"/>
      <c r="AO36" s="256"/>
      <c r="AP36" s="264">
        <f t="shared" si="0"/>
        <v>0</v>
      </c>
      <c r="AQ36" s="264">
        <f t="shared" si="1"/>
        <v>0</v>
      </c>
      <c r="AR36" s="169"/>
      <c r="AS36" s="169"/>
      <c r="AT36" s="169"/>
      <c r="AU36" s="169"/>
      <c r="AV36" s="169"/>
      <c r="AW36" s="169"/>
      <c r="AX36" s="169"/>
    </row>
    <row r="37" spans="2:50" x14ac:dyDescent="0.25">
      <c r="F37" s="27"/>
      <c r="G37" s="27"/>
      <c r="H37" s="27"/>
      <c r="I37" s="27"/>
      <c r="J37" s="112" t="s">
        <v>110</v>
      </c>
      <c r="K37" s="27"/>
      <c r="L37" s="325">
        <f>L29+L35</f>
        <v>0</v>
      </c>
      <c r="M37" s="27"/>
      <c r="N37" s="326">
        <f>N29+N35</f>
        <v>0</v>
      </c>
      <c r="O37" s="27"/>
      <c r="P37" s="327">
        <f>P29+P34</f>
        <v>0</v>
      </c>
      <c r="S37" s="461"/>
      <c r="AI37" s="7" t="s">
        <v>829</v>
      </c>
      <c r="AJ37" s="298">
        <f>SUM(AJ7:AJ36)</f>
        <v>0</v>
      </c>
      <c r="AK37" s="299"/>
      <c r="AL37" s="299"/>
      <c r="AM37" s="300">
        <f>SUM(AM7:AM36)</f>
        <v>0</v>
      </c>
      <c r="AN37" s="300">
        <f>SUM(AN7:AN36)</f>
        <v>0</v>
      </c>
      <c r="AO37" s="300">
        <f>SUM(AO7:AO36)</f>
        <v>0</v>
      </c>
      <c r="AP37" s="300">
        <f>SUM(AP7:AP36)</f>
        <v>0</v>
      </c>
      <c r="AQ37" s="300">
        <f>SUM(AQ7:AQ36)</f>
        <v>0</v>
      </c>
    </row>
    <row r="38" spans="2:50" x14ac:dyDescent="0.25">
      <c r="F38" s="27"/>
      <c r="G38" s="27"/>
      <c r="H38" s="27"/>
      <c r="I38" s="27"/>
      <c r="J38" s="112"/>
      <c r="K38" s="27"/>
      <c r="L38" s="316"/>
      <c r="M38" s="27"/>
      <c r="N38" s="27"/>
      <c r="O38" s="27"/>
      <c r="P38" s="317"/>
      <c r="S38" s="461"/>
    </row>
    <row r="39" spans="2:50" ht="3.75" customHeight="1" thickBot="1" x14ac:dyDescent="0.3">
      <c r="F39" s="371"/>
      <c r="G39" s="371"/>
      <c r="H39" s="371"/>
      <c r="I39" s="371"/>
      <c r="J39" s="112"/>
      <c r="K39" s="371"/>
      <c r="L39" s="372"/>
      <c r="M39" s="373"/>
      <c r="N39" s="333"/>
      <c r="O39" s="373"/>
      <c r="P39" s="374"/>
      <c r="S39" s="461"/>
    </row>
    <row r="40" spans="2:50" ht="5.25" customHeight="1" thickBot="1" x14ac:dyDescent="0.3">
      <c r="F40" s="275"/>
      <c r="G40" s="275"/>
      <c r="H40" s="275"/>
      <c r="I40" s="275"/>
      <c r="J40" s="112"/>
      <c r="K40" s="275"/>
      <c r="L40" s="275"/>
      <c r="M40" s="275"/>
      <c r="N40" s="275"/>
      <c r="O40" s="275"/>
      <c r="P40" s="275"/>
      <c r="S40" s="461"/>
    </row>
    <row r="41" spans="2:50" ht="15.75" thickBot="1" x14ac:dyDescent="0.3">
      <c r="F41" s="275"/>
      <c r="G41" s="275"/>
      <c r="H41" s="275"/>
      <c r="I41" s="275"/>
      <c r="J41" s="112" t="s">
        <v>54</v>
      </c>
      <c r="K41" s="275"/>
      <c r="L41" s="375">
        <f>L37</f>
        <v>0</v>
      </c>
      <c r="M41" s="249"/>
      <c r="N41" s="249"/>
      <c r="O41" s="249"/>
      <c r="P41" s="375">
        <f>P37</f>
        <v>0</v>
      </c>
      <c r="S41" s="461"/>
    </row>
    <row r="42" spans="2:50" x14ac:dyDescent="0.25">
      <c r="F42" s="5"/>
      <c r="G42" s="5"/>
      <c r="H42" s="5"/>
      <c r="I42" s="5"/>
      <c r="J42" s="5"/>
      <c r="K42" s="5"/>
      <c r="L42" s="5"/>
      <c r="M42" s="5"/>
      <c r="N42" s="5"/>
      <c r="O42" s="5"/>
      <c r="P42" s="5"/>
      <c r="S42" s="461"/>
    </row>
    <row r="43" spans="2:50" x14ac:dyDescent="0.25">
      <c r="S43" s="461"/>
    </row>
    <row r="44" spans="2:50" x14ac:dyDescent="0.25">
      <c r="S44" s="461"/>
    </row>
    <row r="45" spans="2:50" x14ac:dyDescent="0.25">
      <c r="S45" s="461"/>
    </row>
    <row r="46" spans="2:50" x14ac:dyDescent="0.25">
      <c r="S46" s="461"/>
    </row>
  </sheetData>
  <mergeCells count="5">
    <mergeCell ref="S1:S46"/>
    <mergeCell ref="U3:AA3"/>
    <mergeCell ref="AR3:AX3"/>
    <mergeCell ref="U4:AA4"/>
    <mergeCell ref="AR4:AX4"/>
  </mergeCells>
  <pageMargins left="0.27" right="0.25" top="0.43" bottom="0.4" header="0.3" footer="0.17"/>
  <pageSetup scale="83" orientation="portrait" r:id="rId1"/>
  <headerFooter>
    <oddFooter>&amp;L&amp;D &amp;F&amp;C21&amp;R&amp;A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C8F3D-605D-4C38-8D21-549C150E203D}">
  <sheetPr codeName="Sheet28">
    <pageSetUpPr fitToPage="1"/>
  </sheetPr>
  <dimension ref="A1:AX55"/>
  <sheetViews>
    <sheetView topLeftCell="A10" zoomScale="90" zoomScaleNormal="90" workbookViewId="0">
      <selection activeCell="P38" sqref="P38"/>
    </sheetView>
  </sheetViews>
  <sheetFormatPr defaultRowHeight="15" x14ac:dyDescent="0.25"/>
  <cols>
    <col min="1" max="1" width="2.42578125" customWidth="1"/>
    <col min="2" max="2" width="6.5703125" style="7" customWidth="1"/>
    <col min="3" max="3" width="4.140625" customWidth="1"/>
    <col min="4" max="4" width="26.85546875" customWidth="1"/>
    <col min="5" max="5" width="0.85546875" customWidth="1"/>
    <col min="6" max="6" width="11.140625" customWidth="1"/>
    <col min="7" max="7" width="1.42578125" customWidth="1"/>
    <col min="8" max="8" width="11.140625" customWidth="1"/>
    <col min="9" max="9" width="0.85546875" customWidth="1"/>
    <col min="10" max="10" width="12.28515625" customWidth="1"/>
    <col min="11" max="11" width="1" customWidth="1"/>
    <col min="12" max="12" width="13.28515625" bestFit="1" customWidth="1"/>
    <col min="13" max="13" width="0.85546875" customWidth="1"/>
    <col min="14" max="14" width="10.42578125" bestFit="1" customWidth="1"/>
    <col min="15" max="15" width="0.5703125" customWidth="1"/>
    <col min="16" max="16" width="13.28515625" bestFit="1" customWidth="1"/>
    <col min="17" max="17" width="2.7109375" customWidth="1"/>
    <col min="19" max="19" width="8.85546875" style="258"/>
    <col min="20" max="20" width="13.140625" customWidth="1"/>
    <col min="28" max="28" width="24.28515625" customWidth="1"/>
    <col min="29" max="29" width="18" customWidth="1"/>
    <col min="30" max="30" width="17.28515625" customWidth="1"/>
    <col min="31" max="31" width="16.140625" customWidth="1"/>
    <col min="34" max="34" width="13.85546875" customWidth="1"/>
    <col min="40" max="40" width="12.28515625" customWidth="1"/>
    <col min="41" max="41" width="10" bestFit="1" customWidth="1"/>
    <col min="42" max="42" width="18" customWidth="1"/>
    <col min="43" max="43" width="18.140625" bestFit="1" customWidth="1"/>
    <col min="50" max="50" width="12.85546875" customWidth="1"/>
  </cols>
  <sheetData>
    <row r="1" spans="1:50" x14ac:dyDescent="0.25">
      <c r="A1" s="3" t="str">
        <f>InsRsv!A1</f>
        <v>Hinsdale County School District RE-1</v>
      </c>
      <c r="B1" s="2"/>
      <c r="C1" s="1"/>
      <c r="D1" s="1"/>
      <c r="E1" s="1"/>
      <c r="F1" s="1"/>
      <c r="G1" s="1"/>
      <c r="H1" s="1"/>
      <c r="I1" s="1"/>
      <c r="J1" s="1"/>
      <c r="K1" s="1"/>
      <c r="L1" s="1"/>
      <c r="M1" s="1"/>
      <c r="N1" s="1"/>
      <c r="O1" s="1"/>
      <c r="P1" s="1"/>
      <c r="Q1" s="1"/>
      <c r="S1" s="461" t="s">
        <v>822</v>
      </c>
    </row>
    <row r="2" spans="1:50" ht="15.75" thickBot="1" x14ac:dyDescent="0.3">
      <c r="A2" s="4" t="str">
        <f>'GF Exp Summary'!A2</f>
        <v>Adopted  Budget</v>
      </c>
      <c r="B2" s="2"/>
      <c r="C2" s="1"/>
      <c r="D2" s="1"/>
      <c r="E2" s="1"/>
      <c r="F2" s="1"/>
      <c r="G2" s="1"/>
      <c r="H2" s="1"/>
      <c r="I2" s="1"/>
      <c r="J2" s="1"/>
      <c r="K2" s="1"/>
      <c r="L2" s="1"/>
      <c r="M2" s="1"/>
      <c r="N2" s="1"/>
      <c r="O2" s="1"/>
      <c r="P2" s="1"/>
      <c r="Q2" s="1"/>
      <c r="S2" s="461"/>
    </row>
    <row r="3" spans="1:50" ht="16.5" thickBot="1" x14ac:dyDescent="0.3">
      <c r="A3" s="4" t="s">
        <v>864</v>
      </c>
      <c r="B3" s="2"/>
      <c r="C3" s="1"/>
      <c r="D3" s="1"/>
      <c r="E3" s="1"/>
      <c r="F3" s="1"/>
      <c r="G3" s="1"/>
      <c r="H3" s="1"/>
      <c r="I3" s="1"/>
      <c r="J3" s="1"/>
      <c r="K3" s="1"/>
      <c r="L3" s="1"/>
      <c r="M3" s="1"/>
      <c r="N3" s="1"/>
      <c r="O3" s="1"/>
      <c r="P3" s="1"/>
      <c r="Q3" s="1"/>
      <c r="S3" s="461"/>
      <c r="U3" s="459" t="s">
        <v>673</v>
      </c>
      <c r="V3" s="459"/>
      <c r="W3" s="459"/>
      <c r="X3" s="459"/>
      <c r="Y3" s="459"/>
      <c r="Z3" s="459"/>
      <c r="AA3" s="459"/>
      <c r="AC3" s="222" t="s">
        <v>211</v>
      </c>
      <c r="AD3" s="222" t="s">
        <v>211</v>
      </c>
      <c r="AE3" s="222" t="s">
        <v>676</v>
      </c>
      <c r="AG3" s="169"/>
      <c r="AH3" s="169"/>
      <c r="AI3" s="169"/>
      <c r="AJ3" s="5"/>
      <c r="AK3" s="5"/>
      <c r="AL3" s="5"/>
      <c r="AM3" s="5"/>
      <c r="AR3" s="459" t="s">
        <v>673</v>
      </c>
      <c r="AS3" s="459"/>
      <c r="AT3" s="459"/>
      <c r="AU3" s="459"/>
      <c r="AV3" s="459"/>
      <c r="AW3" s="459"/>
      <c r="AX3" s="459"/>
    </row>
    <row r="4" spans="1:50" ht="16.5" thickBot="1" x14ac:dyDescent="0.3">
      <c r="A4" s="4" t="str">
        <f>'GF Exp Summary'!A4</f>
        <v>FY 2023/24</v>
      </c>
      <c r="B4" s="2"/>
      <c r="C4" s="1"/>
      <c r="D4" s="1"/>
      <c r="E4" s="1"/>
      <c r="F4" s="1"/>
      <c r="G4" s="1"/>
      <c r="H4" s="1"/>
      <c r="I4" s="1"/>
      <c r="J4" s="1"/>
      <c r="K4" s="1"/>
      <c r="L4" s="1"/>
      <c r="M4" s="1"/>
      <c r="N4" s="1"/>
      <c r="O4" s="1"/>
      <c r="P4" s="1"/>
      <c r="Q4" s="1"/>
      <c r="S4" s="461"/>
      <c r="U4" s="460" t="s">
        <v>823</v>
      </c>
      <c r="V4" s="460"/>
      <c r="W4" s="460"/>
      <c r="X4" s="460"/>
      <c r="Y4" s="460"/>
      <c r="Z4" s="460"/>
      <c r="AA4" s="460"/>
      <c r="AC4" s="222"/>
      <c r="AD4" s="222" t="s">
        <v>810</v>
      </c>
      <c r="AE4" s="222"/>
      <c r="AG4" s="274"/>
      <c r="AH4" s="274"/>
      <c r="AI4" s="169"/>
      <c r="AJ4" s="262"/>
      <c r="AK4" s="260"/>
      <c r="AL4" s="260"/>
      <c r="AM4" s="271" t="s">
        <v>827</v>
      </c>
      <c r="AN4" s="273">
        <f>+BudgetAssump!$K$23+BudgetAssump!K16</f>
        <v>0.214</v>
      </c>
      <c r="AO4" s="256"/>
      <c r="AP4" s="264" t="s">
        <v>825</v>
      </c>
      <c r="AQ4" s="264"/>
      <c r="AR4" s="460" t="s">
        <v>823</v>
      </c>
      <c r="AS4" s="460"/>
      <c r="AT4" s="460"/>
      <c r="AU4" s="460"/>
      <c r="AV4" s="460"/>
      <c r="AW4" s="460"/>
      <c r="AX4" s="460"/>
    </row>
    <row r="5" spans="1:50" ht="15.75" thickBot="1" x14ac:dyDescent="0.3">
      <c r="F5" s="28" t="str">
        <f>'GF Summary'!$F$6</f>
        <v>Actuals</v>
      </c>
      <c r="G5" s="29"/>
      <c r="H5" s="29" t="str">
        <f>'GF Summary'!$H$6</f>
        <v>Actuals</v>
      </c>
      <c r="I5" s="29"/>
      <c r="J5" s="30" t="str">
        <f>'GF Summary'!$J$6</f>
        <v>Actuals</v>
      </c>
      <c r="K5" s="5"/>
      <c r="L5" s="28" t="str">
        <f>'GF Summary'!$L$6</f>
        <v>Revised</v>
      </c>
      <c r="M5" s="29"/>
      <c r="N5" s="29"/>
      <c r="O5" s="29"/>
      <c r="P5" s="30" t="str">
        <f>'GF Summary'!$P$6</f>
        <v>Proposed</v>
      </c>
      <c r="Q5" s="5"/>
      <c r="S5" s="461"/>
      <c r="T5" t="s">
        <v>821</v>
      </c>
      <c r="U5" s="5" t="s">
        <v>819</v>
      </c>
      <c r="V5" s="5" t="s">
        <v>819</v>
      </c>
      <c r="W5" s="5" t="s">
        <v>819</v>
      </c>
      <c r="X5" s="5" t="s">
        <v>819</v>
      </c>
      <c r="Y5" s="5" t="s">
        <v>819</v>
      </c>
      <c r="Z5" s="5" t="s">
        <v>819</v>
      </c>
      <c r="AA5" s="5" t="s">
        <v>819</v>
      </c>
      <c r="AC5" s="5" t="s">
        <v>820</v>
      </c>
      <c r="AD5" s="5" t="s">
        <v>820</v>
      </c>
      <c r="AE5" s="5" t="s">
        <v>820</v>
      </c>
      <c r="AG5" s="169" t="s">
        <v>819</v>
      </c>
      <c r="AH5" s="169" t="s">
        <v>819</v>
      </c>
      <c r="AI5" s="169" t="s">
        <v>819</v>
      </c>
      <c r="AJ5" s="262" t="s">
        <v>820</v>
      </c>
      <c r="AK5" s="262" t="s">
        <v>820</v>
      </c>
      <c r="AL5" s="262" t="s">
        <v>820</v>
      </c>
      <c r="AM5" s="256" t="s">
        <v>820</v>
      </c>
      <c r="AN5" s="264" t="s">
        <v>820</v>
      </c>
      <c r="AO5" s="256" t="s">
        <v>820</v>
      </c>
      <c r="AP5" s="264" t="s">
        <v>820</v>
      </c>
      <c r="AQ5" s="264"/>
      <c r="AR5" s="256" t="s">
        <v>819</v>
      </c>
      <c r="AS5" s="256" t="s">
        <v>819</v>
      </c>
      <c r="AT5" s="256" t="s">
        <v>819</v>
      </c>
      <c r="AU5" s="256" t="s">
        <v>819</v>
      </c>
      <c r="AV5" s="256" t="s">
        <v>819</v>
      </c>
      <c r="AW5" s="256" t="s">
        <v>819</v>
      </c>
      <c r="AX5" s="169" t="s">
        <v>819</v>
      </c>
    </row>
    <row r="6" spans="1:50" ht="15.75" thickBot="1" x14ac:dyDescent="0.3">
      <c r="F6" s="31" t="str">
        <f>'GF Summary'!$F$7</f>
        <v>FY 19-20</v>
      </c>
      <c r="G6" s="32"/>
      <c r="H6" s="33" t="str">
        <f>'GF Summary'!$H$7</f>
        <v>FY 20-21</v>
      </c>
      <c r="I6" s="33"/>
      <c r="J6" s="34" t="str">
        <f>'GF Summary'!$J$7</f>
        <v>FY 21-22</v>
      </c>
      <c r="K6" s="5"/>
      <c r="L6" s="31" t="str">
        <f>'GF Summary'!$L$7</f>
        <v>FY 22-23</v>
      </c>
      <c r="M6" s="33"/>
      <c r="N6" s="33" t="s">
        <v>81</v>
      </c>
      <c r="O6" s="33"/>
      <c r="P6" s="34" t="str">
        <f>'GF Summary'!$P$7</f>
        <v>FY 23-24</v>
      </c>
      <c r="Q6" s="5"/>
      <c r="S6" s="461"/>
      <c r="U6" s="218" t="s">
        <v>420</v>
      </c>
      <c r="V6" s="221" t="s">
        <v>415</v>
      </c>
      <c r="W6" s="219" t="s">
        <v>421</v>
      </c>
      <c r="X6" s="221" t="s">
        <v>674</v>
      </c>
      <c r="Y6" s="219" t="s">
        <v>675</v>
      </c>
      <c r="Z6" s="221" t="s">
        <v>424</v>
      </c>
      <c r="AA6" s="220" t="s">
        <v>425</v>
      </c>
      <c r="AB6" s="220" t="s">
        <v>809</v>
      </c>
      <c r="AC6" s="221" t="s">
        <v>430</v>
      </c>
      <c r="AD6" s="220" t="s">
        <v>811</v>
      </c>
      <c r="AE6" s="221" t="s">
        <v>430</v>
      </c>
      <c r="AG6" s="272" t="s">
        <v>414</v>
      </c>
      <c r="AH6" s="272" t="s">
        <v>426</v>
      </c>
      <c r="AI6" s="272" t="s">
        <v>824</v>
      </c>
      <c r="AJ6" s="263" t="s">
        <v>416</v>
      </c>
      <c r="AK6" s="261" t="s">
        <v>417</v>
      </c>
      <c r="AL6" s="261" t="s">
        <v>418</v>
      </c>
      <c r="AM6" s="259" t="s">
        <v>419</v>
      </c>
      <c r="AN6" s="265" t="s">
        <v>439</v>
      </c>
      <c r="AO6" s="259" t="s">
        <v>440</v>
      </c>
      <c r="AP6" s="265" t="s">
        <v>441</v>
      </c>
      <c r="AQ6" s="265" t="s">
        <v>826</v>
      </c>
      <c r="AR6" s="168" t="s">
        <v>420</v>
      </c>
      <c r="AS6" s="168" t="s">
        <v>415</v>
      </c>
      <c r="AT6" s="168" t="s">
        <v>421</v>
      </c>
      <c r="AU6" s="168" t="s">
        <v>422</v>
      </c>
      <c r="AV6" s="168" t="s">
        <v>423</v>
      </c>
      <c r="AW6" s="168" t="s">
        <v>424</v>
      </c>
      <c r="AX6" s="272" t="s">
        <v>425</v>
      </c>
    </row>
    <row r="7" spans="1:50" x14ac:dyDescent="0.25">
      <c r="B7" s="7" t="s">
        <v>82</v>
      </c>
      <c r="F7" s="323"/>
      <c r="G7" s="322"/>
      <c r="H7" s="322"/>
      <c r="I7" s="322"/>
      <c r="J7" s="324"/>
      <c r="K7" s="27"/>
      <c r="L7" s="323"/>
      <c r="M7" s="322"/>
      <c r="N7" s="322"/>
      <c r="O7" s="322"/>
      <c r="P7" s="324"/>
      <c r="Q7" s="5"/>
      <c r="S7" s="461"/>
      <c r="U7" s="169"/>
      <c r="V7" s="169"/>
      <c r="W7" s="169"/>
      <c r="X7" s="169"/>
      <c r="Y7" s="169"/>
      <c r="Z7" s="169"/>
      <c r="AA7" s="169"/>
      <c r="AB7" s="169"/>
      <c r="AC7" s="256"/>
      <c r="AD7" s="256"/>
      <c r="AE7" s="257"/>
      <c r="AG7" s="169"/>
      <c r="AH7" s="169"/>
      <c r="AI7" s="169"/>
      <c r="AJ7" s="262"/>
      <c r="AK7" s="260"/>
      <c r="AL7" s="260"/>
      <c r="AM7" s="256"/>
      <c r="AN7" s="264">
        <f>+AM7*AN4</f>
        <v>0</v>
      </c>
      <c r="AO7" s="256"/>
      <c r="AP7" s="264">
        <f>AN7+AO7</f>
        <v>0</v>
      </c>
      <c r="AQ7" s="264">
        <f>+AP7+AM7</f>
        <v>0</v>
      </c>
      <c r="AR7" s="169"/>
      <c r="AS7" s="169"/>
      <c r="AT7" s="169"/>
      <c r="AU7" s="169"/>
      <c r="AV7" s="169"/>
      <c r="AW7" s="169"/>
      <c r="AX7" s="169"/>
    </row>
    <row r="8" spans="1:50" x14ac:dyDescent="0.25">
      <c r="B8" s="7">
        <v>6724</v>
      </c>
      <c r="C8" t="s">
        <v>871</v>
      </c>
      <c r="F8" s="323"/>
      <c r="G8" s="322"/>
      <c r="H8" s="322"/>
      <c r="I8" s="322"/>
      <c r="J8" s="324"/>
      <c r="K8" s="27"/>
      <c r="L8" s="323"/>
      <c r="M8" s="322"/>
      <c r="N8" s="27">
        <f>P8-L8</f>
        <v>0</v>
      </c>
      <c r="O8" s="322"/>
      <c r="P8" s="324"/>
      <c r="Q8" s="5"/>
      <c r="S8" s="461"/>
      <c r="U8" s="169"/>
      <c r="V8" s="169"/>
      <c r="W8" s="169"/>
      <c r="X8" s="169"/>
      <c r="Y8" s="169"/>
      <c r="Z8" s="169"/>
      <c r="AA8" s="169"/>
      <c r="AB8" s="169"/>
      <c r="AC8" s="169"/>
      <c r="AD8" s="169"/>
      <c r="AE8" s="102"/>
      <c r="AG8" s="169"/>
      <c r="AH8" s="169"/>
      <c r="AI8" s="169"/>
      <c r="AJ8" s="262"/>
      <c r="AK8" s="260"/>
      <c r="AL8" s="260"/>
      <c r="AM8" s="256"/>
      <c r="AN8" s="264"/>
      <c r="AO8" s="256"/>
      <c r="AP8" s="264">
        <f t="shared" ref="AP8:AP37" si="0">AN8+AO8</f>
        <v>0</v>
      </c>
      <c r="AQ8" s="264">
        <f t="shared" ref="AQ8:AQ37" si="1">+AP8+AM8</f>
        <v>0</v>
      </c>
      <c r="AR8" s="169"/>
      <c r="AS8" s="169"/>
      <c r="AT8" s="169"/>
      <c r="AU8" s="169"/>
      <c r="AV8" s="169"/>
      <c r="AW8" s="169"/>
      <c r="AX8" s="169"/>
    </row>
    <row r="9" spans="1:50" x14ac:dyDescent="0.25">
      <c r="B9" s="7">
        <v>6760</v>
      </c>
      <c r="C9" t="s">
        <v>872</v>
      </c>
      <c r="F9" s="316"/>
      <c r="G9" s="27"/>
      <c r="H9" s="27"/>
      <c r="I9" s="27"/>
      <c r="J9" s="317"/>
      <c r="K9" s="27"/>
      <c r="L9" s="316"/>
      <c r="M9" s="27"/>
      <c r="N9" s="27">
        <f>P9-L9</f>
        <v>0</v>
      </c>
      <c r="O9" s="27"/>
      <c r="P9" s="317"/>
      <c r="Q9" s="5"/>
      <c r="S9" s="461"/>
      <c r="U9" s="169"/>
      <c r="V9" s="169"/>
      <c r="W9" s="169"/>
      <c r="X9" s="169"/>
      <c r="Y9" s="169"/>
      <c r="Z9" s="169"/>
      <c r="AA9" s="169"/>
      <c r="AB9" s="169"/>
      <c r="AC9" s="169"/>
      <c r="AD9" s="169"/>
      <c r="AE9" s="102"/>
      <c r="AG9" s="169"/>
      <c r="AH9" s="169"/>
      <c r="AI9" s="169"/>
      <c r="AJ9" s="262"/>
      <c r="AK9" s="260"/>
      <c r="AL9" s="260"/>
      <c r="AM9" s="256"/>
      <c r="AN9" s="264"/>
      <c r="AO9" s="256"/>
      <c r="AP9" s="264">
        <f t="shared" si="0"/>
        <v>0</v>
      </c>
      <c r="AQ9" s="264">
        <f t="shared" si="1"/>
        <v>0</v>
      </c>
      <c r="AR9" s="169"/>
      <c r="AS9" s="169"/>
      <c r="AT9" s="169"/>
      <c r="AU9" s="169"/>
      <c r="AV9" s="169"/>
      <c r="AW9" s="169"/>
      <c r="AX9" s="169"/>
    </row>
    <row r="10" spans="1:50" x14ac:dyDescent="0.25">
      <c r="B10" s="7" t="s">
        <v>84</v>
      </c>
      <c r="F10" s="318">
        <f>SUM(F8:F9)</f>
        <v>0</v>
      </c>
      <c r="G10" s="319"/>
      <c r="H10" s="320">
        <f>SUM(H8:H9)</f>
        <v>0</v>
      </c>
      <c r="I10" s="319"/>
      <c r="J10" s="321">
        <f>SUM(J8:J9)</f>
        <v>0</v>
      </c>
      <c r="K10" s="27"/>
      <c r="L10" s="318">
        <f>SUM(L8:L9)</f>
        <v>0</v>
      </c>
      <c r="M10" s="319"/>
      <c r="N10" s="320">
        <f>SUM(N8:N9)</f>
        <v>0</v>
      </c>
      <c r="O10" s="319"/>
      <c r="P10" s="321">
        <f>SUM(P8:P9)</f>
        <v>0</v>
      </c>
      <c r="Q10" s="5"/>
      <c r="S10" s="461"/>
      <c r="U10" s="169"/>
      <c r="V10" s="169"/>
      <c r="W10" s="169"/>
      <c r="X10" s="169"/>
      <c r="Y10" s="169"/>
      <c r="Z10" s="169"/>
      <c r="AA10" s="169"/>
      <c r="AB10" s="169"/>
      <c r="AC10" s="169"/>
      <c r="AD10" s="169"/>
      <c r="AE10" s="102"/>
      <c r="AG10" s="169"/>
      <c r="AH10" s="169"/>
      <c r="AI10" s="169"/>
      <c r="AJ10" s="262"/>
      <c r="AK10" s="260"/>
      <c r="AL10" s="260"/>
      <c r="AM10" s="256"/>
      <c r="AN10" s="264"/>
      <c r="AO10" s="256"/>
      <c r="AP10" s="264">
        <f t="shared" si="0"/>
        <v>0</v>
      </c>
      <c r="AQ10" s="264">
        <f t="shared" si="1"/>
        <v>0</v>
      </c>
      <c r="AR10" s="169"/>
      <c r="AS10" s="169"/>
      <c r="AT10" s="169"/>
      <c r="AU10" s="169"/>
      <c r="AV10" s="169"/>
      <c r="AW10" s="169"/>
      <c r="AX10" s="169"/>
    </row>
    <row r="11" spans="1:50" x14ac:dyDescent="0.25">
      <c r="F11" s="316"/>
      <c r="G11" s="322"/>
      <c r="H11" s="27"/>
      <c r="I11" s="322"/>
      <c r="J11" s="317"/>
      <c r="K11" s="27"/>
      <c r="L11" s="316"/>
      <c r="M11" s="322"/>
      <c r="N11" s="27"/>
      <c r="O11" s="322"/>
      <c r="P11" s="317"/>
      <c r="S11" s="461"/>
      <c r="U11" s="169"/>
      <c r="V11" s="169"/>
      <c r="W11" s="169"/>
      <c r="X11" s="169"/>
      <c r="Y11" s="169"/>
      <c r="Z11" s="169"/>
      <c r="AA11" s="169"/>
      <c r="AB11" s="169"/>
      <c r="AC11" s="169"/>
      <c r="AD11" s="169"/>
      <c r="AE11" s="102"/>
      <c r="AG11" s="169"/>
      <c r="AH11" s="169"/>
      <c r="AI11" s="169"/>
      <c r="AJ11" s="262"/>
      <c r="AK11" s="260"/>
      <c r="AL11" s="260"/>
      <c r="AM11" s="256"/>
      <c r="AN11" s="264"/>
      <c r="AO11" s="256"/>
      <c r="AP11" s="264">
        <f t="shared" si="0"/>
        <v>0</v>
      </c>
      <c r="AQ11" s="264">
        <f t="shared" si="1"/>
        <v>0</v>
      </c>
      <c r="AR11" s="169"/>
      <c r="AS11" s="169"/>
      <c r="AT11" s="169"/>
      <c r="AU11" s="169"/>
      <c r="AV11" s="169"/>
      <c r="AW11" s="169"/>
      <c r="AX11" s="169"/>
    </row>
    <row r="12" spans="1:50" x14ac:dyDescent="0.25">
      <c r="B12" s="7" t="s">
        <v>85</v>
      </c>
      <c r="F12" s="316"/>
      <c r="G12" s="27"/>
      <c r="H12" s="27"/>
      <c r="I12" s="27"/>
      <c r="J12" s="317"/>
      <c r="K12" s="27"/>
      <c r="L12" s="316"/>
      <c r="M12" s="27"/>
      <c r="N12" s="27"/>
      <c r="O12" s="27"/>
      <c r="P12" s="317"/>
      <c r="S12" s="461"/>
      <c r="U12" s="169"/>
      <c r="V12" s="169"/>
      <c r="W12" s="169"/>
      <c r="X12" s="169"/>
      <c r="Y12" s="169"/>
      <c r="Z12" s="169"/>
      <c r="AA12" s="169"/>
      <c r="AB12" s="169"/>
      <c r="AC12" s="169"/>
      <c r="AD12" s="169"/>
      <c r="AE12" s="102"/>
      <c r="AG12" s="169"/>
      <c r="AH12" s="169"/>
      <c r="AI12" s="169"/>
      <c r="AJ12" s="262"/>
      <c r="AK12" s="260"/>
      <c r="AL12" s="260"/>
      <c r="AM12" s="256"/>
      <c r="AN12" s="264"/>
      <c r="AO12" s="256"/>
      <c r="AP12" s="264">
        <f t="shared" si="0"/>
        <v>0</v>
      </c>
      <c r="AQ12" s="264">
        <f t="shared" si="1"/>
        <v>0</v>
      </c>
      <c r="AR12" s="169"/>
      <c r="AS12" s="169"/>
      <c r="AT12" s="169"/>
      <c r="AU12" s="169"/>
      <c r="AV12" s="169"/>
      <c r="AW12" s="169"/>
      <c r="AX12" s="169"/>
    </row>
    <row r="13" spans="1:50" x14ac:dyDescent="0.25">
      <c r="B13" s="7">
        <v>5810</v>
      </c>
      <c r="C13" t="s">
        <v>846</v>
      </c>
      <c r="F13" s="316"/>
      <c r="G13" s="27"/>
      <c r="H13" s="27"/>
      <c r="I13" s="27"/>
      <c r="J13" s="317"/>
      <c r="K13" s="27"/>
      <c r="L13" s="316"/>
      <c r="M13" s="27"/>
      <c r="N13" s="27">
        <f t="shared" ref="N13:N15" si="2">P13-L13</f>
        <v>0</v>
      </c>
      <c r="O13" s="27"/>
      <c r="P13" s="317"/>
      <c r="S13" s="461"/>
      <c r="U13" s="169"/>
      <c r="V13" s="169"/>
      <c r="W13" s="169"/>
      <c r="X13" s="169"/>
      <c r="Y13" s="169"/>
      <c r="Z13" s="169"/>
      <c r="AA13" s="169"/>
      <c r="AB13" s="169"/>
      <c r="AC13" s="169"/>
      <c r="AD13" s="169"/>
      <c r="AE13" s="102"/>
      <c r="AG13" s="169"/>
      <c r="AH13" s="169"/>
      <c r="AI13" s="169"/>
      <c r="AJ13" s="262"/>
      <c r="AK13" s="260"/>
      <c r="AL13" s="260"/>
      <c r="AM13" s="256"/>
      <c r="AN13" s="264"/>
      <c r="AO13" s="256"/>
      <c r="AP13" s="264"/>
      <c r="AQ13" s="264"/>
      <c r="AR13" s="169"/>
      <c r="AS13" s="169"/>
      <c r="AT13" s="169"/>
      <c r="AU13" s="169"/>
      <c r="AV13" s="169"/>
      <c r="AW13" s="169"/>
      <c r="AX13" s="169"/>
    </row>
    <row r="14" spans="1:50" x14ac:dyDescent="0.25">
      <c r="B14" s="7">
        <v>5210</v>
      </c>
      <c r="C14" t="s">
        <v>847</v>
      </c>
      <c r="F14" s="316"/>
      <c r="G14" s="27"/>
      <c r="H14" s="27"/>
      <c r="I14" s="27"/>
      <c r="J14" s="317"/>
      <c r="K14" s="27"/>
      <c r="L14" s="316"/>
      <c r="M14" s="27"/>
      <c r="N14" s="27">
        <f t="shared" si="2"/>
        <v>0</v>
      </c>
      <c r="O14" s="27"/>
      <c r="P14" s="317"/>
      <c r="S14" s="461"/>
      <c r="U14" s="169"/>
      <c r="V14" s="169"/>
      <c r="W14" s="169"/>
      <c r="X14" s="169"/>
      <c r="Y14" s="169"/>
      <c r="Z14" s="169"/>
      <c r="AA14" s="169"/>
      <c r="AB14" s="169"/>
      <c r="AC14" s="169"/>
      <c r="AD14" s="169"/>
      <c r="AE14" s="102"/>
      <c r="AG14" s="169"/>
      <c r="AH14" s="169"/>
      <c r="AI14" s="169"/>
      <c r="AJ14" s="262"/>
      <c r="AK14" s="260"/>
      <c r="AL14" s="260"/>
      <c r="AM14" s="256"/>
      <c r="AN14" s="264"/>
      <c r="AO14" s="256"/>
      <c r="AP14" s="264">
        <f t="shared" si="0"/>
        <v>0</v>
      </c>
      <c r="AQ14" s="264">
        <f t="shared" si="1"/>
        <v>0</v>
      </c>
      <c r="AR14" s="169"/>
      <c r="AS14" s="169"/>
      <c r="AT14" s="169"/>
      <c r="AU14" s="169"/>
      <c r="AV14" s="169"/>
      <c r="AW14" s="169"/>
      <c r="AX14" s="169"/>
    </row>
    <row r="15" spans="1:50" x14ac:dyDescent="0.25">
      <c r="B15" s="7" t="s">
        <v>843</v>
      </c>
      <c r="C15" t="s">
        <v>182</v>
      </c>
      <c r="F15" s="325"/>
      <c r="G15" s="27"/>
      <c r="H15" s="326"/>
      <c r="I15" s="27"/>
      <c r="J15" s="327"/>
      <c r="K15" s="27"/>
      <c r="L15" s="325"/>
      <c r="M15" s="27"/>
      <c r="N15" s="326">
        <f t="shared" si="2"/>
        <v>0</v>
      </c>
      <c r="O15" s="27"/>
      <c r="P15" s="327"/>
      <c r="S15" s="461"/>
      <c r="U15" s="169"/>
      <c r="V15" s="169"/>
      <c r="W15" s="169"/>
      <c r="X15" s="169"/>
      <c r="Y15" s="169"/>
      <c r="Z15" s="169"/>
      <c r="AA15" s="169"/>
      <c r="AB15" s="169"/>
      <c r="AC15" s="169"/>
      <c r="AD15" s="169"/>
      <c r="AE15" s="102"/>
      <c r="AG15" s="169"/>
      <c r="AH15" s="169"/>
      <c r="AI15" s="169"/>
      <c r="AJ15" s="262"/>
      <c r="AK15" s="260"/>
      <c r="AL15" s="260"/>
      <c r="AM15" s="256"/>
      <c r="AN15" s="264"/>
      <c r="AO15" s="256"/>
      <c r="AP15" s="264">
        <f t="shared" si="0"/>
        <v>0</v>
      </c>
      <c r="AQ15" s="264">
        <f t="shared" si="1"/>
        <v>0</v>
      </c>
      <c r="AR15" s="169"/>
      <c r="AS15" s="169"/>
      <c r="AT15" s="169"/>
      <c r="AU15" s="169"/>
      <c r="AV15" s="169"/>
      <c r="AW15" s="169"/>
      <c r="AX15" s="169"/>
    </row>
    <row r="16" spans="1:50" x14ac:dyDescent="0.25">
      <c r="B16" s="7" t="s">
        <v>90</v>
      </c>
      <c r="F16" s="316">
        <f>SUM(F12:F15)</f>
        <v>0</v>
      </c>
      <c r="G16" s="27"/>
      <c r="H16" s="27">
        <f>SUM(H12:H15)</f>
        <v>0</v>
      </c>
      <c r="I16" s="27"/>
      <c r="J16" s="317">
        <f>SUM(J13:J15)</f>
        <v>0</v>
      </c>
      <c r="K16" s="27"/>
      <c r="L16" s="316">
        <f>SUM(L12:L15)</f>
        <v>0</v>
      </c>
      <c r="M16" s="27"/>
      <c r="N16" s="27">
        <f>SUM(N12:N15)</f>
        <v>0</v>
      </c>
      <c r="O16" s="27"/>
      <c r="P16" s="317">
        <f>SUM(P12:P15)</f>
        <v>0</v>
      </c>
      <c r="S16" s="461"/>
      <c r="U16" s="169"/>
      <c r="V16" s="169"/>
      <c r="W16" s="169"/>
      <c r="X16" s="169"/>
      <c r="Y16" s="169"/>
      <c r="Z16" s="169"/>
      <c r="AA16" s="169"/>
      <c r="AB16" s="169"/>
      <c r="AC16" s="169"/>
      <c r="AD16" s="169"/>
      <c r="AE16" s="102"/>
      <c r="AG16" s="169"/>
      <c r="AH16" s="169"/>
      <c r="AI16" s="169"/>
      <c r="AJ16" s="262"/>
      <c r="AK16" s="260"/>
      <c r="AL16" s="260"/>
      <c r="AM16" s="256"/>
      <c r="AN16" s="264"/>
      <c r="AO16" s="256"/>
      <c r="AP16" s="264">
        <f t="shared" si="0"/>
        <v>0</v>
      </c>
      <c r="AQ16" s="264">
        <f t="shared" si="1"/>
        <v>0</v>
      </c>
      <c r="AR16" s="169"/>
      <c r="AS16" s="169"/>
      <c r="AT16" s="169"/>
      <c r="AU16" s="169"/>
      <c r="AV16" s="169"/>
      <c r="AW16" s="169"/>
      <c r="AX16" s="169"/>
    </row>
    <row r="17" spans="2:50" x14ac:dyDescent="0.25">
      <c r="F17" s="316"/>
      <c r="G17" s="27"/>
      <c r="H17" s="27"/>
      <c r="I17" s="27"/>
      <c r="J17" s="317"/>
      <c r="K17" s="27"/>
      <c r="L17" s="316"/>
      <c r="M17" s="27"/>
      <c r="N17" s="27"/>
      <c r="O17" s="27"/>
      <c r="P17" s="317"/>
      <c r="S17" s="461"/>
      <c r="U17" s="169"/>
      <c r="V17" s="169"/>
      <c r="W17" s="169"/>
      <c r="X17" s="169"/>
      <c r="Y17" s="169"/>
      <c r="Z17" s="169"/>
      <c r="AA17" s="169"/>
      <c r="AB17" s="169"/>
      <c r="AC17" s="169"/>
      <c r="AD17" s="169"/>
      <c r="AE17" s="102"/>
      <c r="AG17" s="169"/>
      <c r="AH17" s="169"/>
      <c r="AI17" s="169"/>
      <c r="AJ17" s="262"/>
      <c r="AK17" s="260"/>
      <c r="AL17" s="260"/>
      <c r="AM17" s="256"/>
      <c r="AN17" s="264"/>
      <c r="AO17" s="256"/>
      <c r="AP17" s="264">
        <f t="shared" si="0"/>
        <v>0</v>
      </c>
      <c r="AQ17" s="264">
        <f t="shared" si="1"/>
        <v>0</v>
      </c>
      <c r="AR17" s="169"/>
      <c r="AS17" s="169"/>
      <c r="AT17" s="169"/>
      <c r="AU17" s="169"/>
      <c r="AV17" s="169"/>
      <c r="AW17" s="169"/>
      <c r="AX17" s="169"/>
    </row>
    <row r="18" spans="2:50" x14ac:dyDescent="0.25">
      <c r="B18" s="7" t="s">
        <v>91</v>
      </c>
      <c r="F18" s="325">
        <f>F10+F16</f>
        <v>0</v>
      </c>
      <c r="G18" s="27"/>
      <c r="H18" s="326">
        <f>H10+H16</f>
        <v>0</v>
      </c>
      <c r="I18" s="27"/>
      <c r="J18" s="327">
        <f>J10+J16</f>
        <v>0</v>
      </c>
      <c r="K18" s="27"/>
      <c r="L18" s="325">
        <f>L10+L16</f>
        <v>0</v>
      </c>
      <c r="M18" s="27"/>
      <c r="N18" s="326">
        <f>N10+N16</f>
        <v>0</v>
      </c>
      <c r="O18" s="27"/>
      <c r="P18" s="327">
        <f>P10+P16</f>
        <v>0</v>
      </c>
      <c r="S18" s="461"/>
      <c r="U18" s="169"/>
      <c r="V18" s="169"/>
      <c r="W18" s="169"/>
      <c r="X18" s="169"/>
      <c r="Y18" s="169"/>
      <c r="Z18" s="169"/>
      <c r="AA18" s="169"/>
      <c r="AB18" s="169"/>
      <c r="AC18" s="169"/>
      <c r="AD18" s="169"/>
      <c r="AE18" s="102"/>
      <c r="AG18" s="169"/>
      <c r="AH18" s="169"/>
      <c r="AI18" s="169"/>
      <c r="AJ18" s="262"/>
      <c r="AK18" s="260"/>
      <c r="AL18" s="260"/>
      <c r="AM18" s="256"/>
      <c r="AN18" s="264"/>
      <c r="AO18" s="256"/>
      <c r="AP18" s="264">
        <f t="shared" si="0"/>
        <v>0</v>
      </c>
      <c r="AQ18" s="264">
        <f t="shared" si="1"/>
        <v>0</v>
      </c>
      <c r="AR18" s="169"/>
      <c r="AS18" s="169"/>
      <c r="AT18" s="169"/>
      <c r="AU18" s="169"/>
      <c r="AV18" s="169"/>
      <c r="AW18" s="169"/>
      <c r="AX18" s="169"/>
    </row>
    <row r="19" spans="2:50" x14ac:dyDescent="0.25">
      <c r="F19" s="316"/>
      <c r="G19" s="27"/>
      <c r="H19" s="320"/>
      <c r="I19" s="27"/>
      <c r="J19" s="321"/>
      <c r="K19" s="27"/>
      <c r="L19" s="316"/>
      <c r="M19" s="27"/>
      <c r="N19" s="320"/>
      <c r="O19" s="27"/>
      <c r="P19" s="321"/>
      <c r="S19" s="461"/>
      <c r="AG19" s="169"/>
      <c r="AH19" s="169"/>
      <c r="AI19" s="169"/>
      <c r="AJ19" s="262"/>
      <c r="AK19" s="260"/>
      <c r="AL19" s="260"/>
      <c r="AM19" s="256"/>
      <c r="AN19" s="264"/>
      <c r="AO19" s="256"/>
      <c r="AP19" s="264">
        <f t="shared" si="0"/>
        <v>0</v>
      </c>
      <c r="AQ19" s="264">
        <f t="shared" si="1"/>
        <v>0</v>
      </c>
      <c r="AR19" s="169"/>
      <c r="AS19" s="169"/>
      <c r="AT19" s="169"/>
      <c r="AU19" s="169"/>
      <c r="AV19" s="169"/>
      <c r="AW19" s="169"/>
      <c r="AX19" s="169"/>
    </row>
    <row r="20" spans="2:50" x14ac:dyDescent="0.25">
      <c r="B20" s="7" t="s">
        <v>427</v>
      </c>
      <c r="F20" s="316"/>
      <c r="G20" s="27"/>
      <c r="H20" s="27"/>
      <c r="I20" s="27"/>
      <c r="J20" s="317"/>
      <c r="K20" s="27"/>
      <c r="L20" s="316"/>
      <c r="M20" s="27"/>
      <c r="N20" s="27"/>
      <c r="O20" s="27"/>
      <c r="P20" s="317"/>
      <c r="S20" s="461"/>
      <c r="AG20" s="169"/>
      <c r="AH20" s="169"/>
      <c r="AI20" s="169"/>
      <c r="AJ20" s="262"/>
      <c r="AK20" s="260"/>
      <c r="AL20" s="260"/>
      <c r="AM20" s="256"/>
      <c r="AN20" s="264"/>
      <c r="AO20" s="256"/>
      <c r="AP20" s="264">
        <f t="shared" si="0"/>
        <v>0</v>
      </c>
      <c r="AQ20" s="264">
        <f t="shared" si="1"/>
        <v>0</v>
      </c>
      <c r="AR20" s="169"/>
      <c r="AS20" s="169"/>
      <c r="AT20" s="169"/>
      <c r="AU20" s="169"/>
      <c r="AV20" s="169"/>
      <c r="AW20" s="169"/>
      <c r="AX20" s="169"/>
    </row>
    <row r="21" spans="2:50" x14ac:dyDescent="0.25">
      <c r="B21" s="246" t="s">
        <v>728</v>
      </c>
      <c r="C21" t="s">
        <v>148</v>
      </c>
      <c r="F21" s="316"/>
      <c r="G21" s="27"/>
      <c r="H21" s="27"/>
      <c r="I21" s="27"/>
      <c r="J21" s="317"/>
      <c r="K21" s="27"/>
      <c r="L21" s="316"/>
      <c r="M21" s="27"/>
      <c r="N21" s="27">
        <f t="shared" ref="N21:N30" si="3">P21-L21</f>
        <v>0</v>
      </c>
      <c r="O21" s="27"/>
      <c r="P21" s="317"/>
      <c r="S21" s="461"/>
      <c r="AG21" s="169"/>
      <c r="AH21" s="169"/>
      <c r="AI21" s="169"/>
      <c r="AJ21" s="262"/>
      <c r="AK21" s="260"/>
      <c r="AL21" s="260"/>
      <c r="AM21" s="256"/>
      <c r="AN21" s="264"/>
      <c r="AO21" s="256"/>
      <c r="AP21" s="264">
        <f t="shared" si="0"/>
        <v>0</v>
      </c>
      <c r="AQ21" s="264">
        <f t="shared" si="1"/>
        <v>0</v>
      </c>
      <c r="AR21" s="169"/>
      <c r="AS21" s="169"/>
      <c r="AT21" s="169"/>
      <c r="AU21" s="169"/>
      <c r="AV21" s="169"/>
      <c r="AW21" s="169"/>
      <c r="AX21" s="169"/>
    </row>
    <row r="22" spans="2:50" x14ac:dyDescent="0.25">
      <c r="B22" s="246" t="s">
        <v>719</v>
      </c>
      <c r="C22" t="s">
        <v>789</v>
      </c>
      <c r="F22" s="316"/>
      <c r="G22" s="27"/>
      <c r="H22" s="27"/>
      <c r="I22" s="27"/>
      <c r="J22" s="317"/>
      <c r="K22" s="27"/>
      <c r="L22" s="316"/>
      <c r="M22" s="27"/>
      <c r="N22" s="27">
        <f t="shared" si="3"/>
        <v>0</v>
      </c>
      <c r="O22" s="27"/>
      <c r="P22" s="317"/>
      <c r="S22" s="461"/>
      <c r="AG22" s="169"/>
      <c r="AH22" s="169"/>
      <c r="AI22" s="169"/>
      <c r="AJ22" s="262"/>
      <c r="AK22" s="260"/>
      <c r="AL22" s="260"/>
      <c r="AM22" s="256"/>
      <c r="AN22" s="264"/>
      <c r="AO22" s="256"/>
      <c r="AP22" s="264">
        <f t="shared" si="0"/>
        <v>0</v>
      </c>
      <c r="AQ22" s="264">
        <f t="shared" si="1"/>
        <v>0</v>
      </c>
      <c r="AR22" s="169"/>
      <c r="AS22" s="169"/>
      <c r="AT22" s="169"/>
      <c r="AU22" s="169"/>
      <c r="AV22" s="169"/>
      <c r="AW22" s="169"/>
      <c r="AX22" s="169"/>
    </row>
    <row r="23" spans="2:50" x14ac:dyDescent="0.25">
      <c r="B23" s="246" t="s">
        <v>720</v>
      </c>
      <c r="C23" t="s">
        <v>149</v>
      </c>
      <c r="F23" s="316"/>
      <c r="G23" s="27"/>
      <c r="H23" s="27"/>
      <c r="I23" s="27"/>
      <c r="J23" s="317"/>
      <c r="K23" s="27"/>
      <c r="L23" s="316"/>
      <c r="M23" s="27"/>
      <c r="N23" s="27">
        <f t="shared" si="3"/>
        <v>0</v>
      </c>
      <c r="O23" s="27"/>
      <c r="P23" s="317"/>
      <c r="S23" s="461"/>
      <c r="AG23" s="169"/>
      <c r="AH23" s="169"/>
      <c r="AI23" s="169"/>
      <c r="AJ23" s="262"/>
      <c r="AK23" s="260"/>
      <c r="AL23" s="260"/>
      <c r="AM23" s="256"/>
      <c r="AN23" s="264"/>
      <c r="AO23" s="256"/>
      <c r="AP23" s="264">
        <f t="shared" si="0"/>
        <v>0</v>
      </c>
      <c r="AQ23" s="264">
        <f t="shared" si="1"/>
        <v>0</v>
      </c>
      <c r="AR23" s="169"/>
      <c r="AS23" s="169"/>
      <c r="AT23" s="169"/>
      <c r="AU23" s="169"/>
      <c r="AV23" s="169"/>
      <c r="AW23" s="169"/>
      <c r="AX23" s="169"/>
    </row>
    <row r="24" spans="2:50" x14ac:dyDescent="0.25">
      <c r="B24" s="246" t="s">
        <v>721</v>
      </c>
      <c r="C24" t="s">
        <v>334</v>
      </c>
      <c r="F24" s="316"/>
      <c r="G24" s="27"/>
      <c r="H24" s="27"/>
      <c r="I24" s="27"/>
      <c r="J24" s="317"/>
      <c r="K24" s="27"/>
      <c r="L24" s="316"/>
      <c r="M24" s="27"/>
      <c r="N24" s="27">
        <f t="shared" si="3"/>
        <v>0</v>
      </c>
      <c r="O24" s="27"/>
      <c r="P24" s="317"/>
      <c r="S24" s="461"/>
      <c r="AG24" s="169"/>
      <c r="AH24" s="169"/>
      <c r="AI24" s="169"/>
      <c r="AJ24" s="262"/>
      <c r="AK24" s="260"/>
      <c r="AL24" s="260"/>
      <c r="AM24" s="256"/>
      <c r="AN24" s="264"/>
      <c r="AO24" s="256"/>
      <c r="AP24" s="264">
        <f t="shared" si="0"/>
        <v>0</v>
      </c>
      <c r="AQ24" s="264">
        <f t="shared" si="1"/>
        <v>0</v>
      </c>
      <c r="AR24" s="169"/>
      <c r="AS24" s="169"/>
      <c r="AT24" s="169"/>
      <c r="AU24" s="169"/>
      <c r="AV24" s="169"/>
      <c r="AW24" s="169"/>
      <c r="AX24" s="169"/>
    </row>
    <row r="25" spans="2:50" x14ac:dyDescent="0.25">
      <c r="B25" s="246" t="s">
        <v>722</v>
      </c>
      <c r="C25" t="s">
        <v>790</v>
      </c>
      <c r="F25" s="316"/>
      <c r="G25" s="27"/>
      <c r="H25" s="27"/>
      <c r="I25" s="27"/>
      <c r="J25" s="317"/>
      <c r="K25" s="27"/>
      <c r="L25" s="316"/>
      <c r="M25" s="27"/>
      <c r="N25" s="27">
        <f t="shared" si="3"/>
        <v>0</v>
      </c>
      <c r="O25" s="27"/>
      <c r="P25" s="317"/>
      <c r="S25" s="461"/>
      <c r="AG25" s="169"/>
      <c r="AH25" s="169"/>
      <c r="AI25" s="169"/>
      <c r="AJ25" s="262"/>
      <c r="AK25" s="260"/>
      <c r="AL25" s="260"/>
      <c r="AM25" s="256"/>
      <c r="AN25" s="264"/>
      <c r="AO25" s="256"/>
      <c r="AP25" s="264">
        <f t="shared" si="0"/>
        <v>0</v>
      </c>
      <c r="AQ25" s="264">
        <f t="shared" si="1"/>
        <v>0</v>
      </c>
      <c r="AR25" s="169"/>
      <c r="AS25" s="169"/>
      <c r="AT25" s="169"/>
      <c r="AU25" s="169"/>
      <c r="AV25" s="169"/>
      <c r="AW25" s="169"/>
      <c r="AX25" s="169"/>
    </row>
    <row r="26" spans="2:50" x14ac:dyDescent="0.25">
      <c r="B26" s="246" t="s">
        <v>723</v>
      </c>
      <c r="C26" t="s">
        <v>429</v>
      </c>
      <c r="F26" s="316"/>
      <c r="G26" s="27"/>
      <c r="H26" s="27"/>
      <c r="I26" s="27"/>
      <c r="J26" s="317"/>
      <c r="K26" s="27"/>
      <c r="L26" s="316"/>
      <c r="M26" s="27"/>
      <c r="N26" s="27">
        <f t="shared" si="3"/>
        <v>0</v>
      </c>
      <c r="O26" s="27"/>
      <c r="P26" s="317"/>
      <c r="S26" s="461"/>
      <c r="AG26" s="169"/>
      <c r="AH26" s="169"/>
      <c r="AI26" s="169"/>
      <c r="AJ26" s="262"/>
      <c r="AK26" s="260"/>
      <c r="AL26" s="260"/>
      <c r="AM26" s="256"/>
      <c r="AN26" s="264"/>
      <c r="AO26" s="256"/>
      <c r="AP26" s="264">
        <f t="shared" si="0"/>
        <v>0</v>
      </c>
      <c r="AQ26" s="264">
        <f t="shared" si="1"/>
        <v>0</v>
      </c>
      <c r="AR26" s="169"/>
      <c r="AS26" s="169"/>
      <c r="AT26" s="169"/>
      <c r="AU26" s="169"/>
      <c r="AV26" s="169"/>
      <c r="AW26" s="169"/>
      <c r="AX26" s="169"/>
    </row>
    <row r="27" spans="2:50" x14ac:dyDescent="0.25">
      <c r="B27" s="246" t="s">
        <v>724</v>
      </c>
      <c r="C27" t="s">
        <v>152</v>
      </c>
      <c r="F27" s="316"/>
      <c r="G27" s="27"/>
      <c r="H27" s="27"/>
      <c r="I27" s="27"/>
      <c r="J27" s="317"/>
      <c r="K27" s="27"/>
      <c r="L27" s="316"/>
      <c r="M27" s="27"/>
      <c r="N27" s="27">
        <f t="shared" si="3"/>
        <v>0</v>
      </c>
      <c r="O27" s="27"/>
      <c r="P27" s="317"/>
      <c r="S27" s="461"/>
      <c r="AG27" s="169"/>
      <c r="AH27" s="169"/>
      <c r="AI27" s="169"/>
      <c r="AJ27" s="262"/>
      <c r="AK27" s="260"/>
      <c r="AL27" s="260"/>
      <c r="AM27" s="256"/>
      <c r="AN27" s="264"/>
      <c r="AO27" s="256"/>
      <c r="AP27" s="264">
        <f t="shared" si="0"/>
        <v>0</v>
      </c>
      <c r="AQ27" s="264">
        <f t="shared" si="1"/>
        <v>0</v>
      </c>
      <c r="AR27" s="169"/>
      <c r="AS27" s="169"/>
      <c r="AT27" s="169"/>
      <c r="AU27" s="169"/>
      <c r="AV27" s="169"/>
      <c r="AW27" s="169"/>
      <c r="AX27" s="169"/>
    </row>
    <row r="28" spans="2:50" x14ac:dyDescent="0.25">
      <c r="B28" s="246" t="s">
        <v>725</v>
      </c>
      <c r="C28" t="s">
        <v>428</v>
      </c>
      <c r="F28" s="316"/>
      <c r="G28" s="27"/>
      <c r="H28" s="27"/>
      <c r="I28" s="27"/>
      <c r="J28" s="317"/>
      <c r="K28" s="27"/>
      <c r="L28" s="316"/>
      <c r="M28" s="27"/>
      <c r="N28" s="27">
        <f t="shared" si="3"/>
        <v>0</v>
      </c>
      <c r="O28" s="27"/>
      <c r="P28" s="317"/>
      <c r="S28" s="461"/>
      <c r="AG28" s="169"/>
      <c r="AH28" s="169"/>
      <c r="AI28" s="169"/>
      <c r="AJ28" s="262"/>
      <c r="AK28" s="260"/>
      <c r="AL28" s="260"/>
      <c r="AM28" s="256"/>
      <c r="AN28" s="264"/>
      <c r="AO28" s="256"/>
      <c r="AP28" s="264">
        <f t="shared" si="0"/>
        <v>0</v>
      </c>
      <c r="AQ28" s="264">
        <f t="shared" si="1"/>
        <v>0</v>
      </c>
      <c r="AR28" s="169"/>
      <c r="AS28" s="169"/>
      <c r="AT28" s="169"/>
      <c r="AU28" s="169"/>
      <c r="AV28" s="169"/>
      <c r="AW28" s="169"/>
      <c r="AX28" s="169"/>
    </row>
    <row r="29" spans="2:50" x14ac:dyDescent="0.25">
      <c r="B29" s="246" t="s">
        <v>726</v>
      </c>
      <c r="C29" t="s">
        <v>791</v>
      </c>
      <c r="F29" s="316"/>
      <c r="G29" s="27"/>
      <c r="H29" s="27"/>
      <c r="I29" s="27"/>
      <c r="J29" s="317"/>
      <c r="K29" s="27"/>
      <c r="L29" s="316"/>
      <c r="M29" s="27"/>
      <c r="N29" s="27">
        <f t="shared" si="3"/>
        <v>0</v>
      </c>
      <c r="O29" s="27"/>
      <c r="P29" s="317"/>
      <c r="S29" s="461"/>
      <c r="AG29" s="169"/>
      <c r="AH29" s="169"/>
      <c r="AI29" s="169"/>
      <c r="AJ29" s="262"/>
      <c r="AK29" s="260"/>
      <c r="AL29" s="260"/>
      <c r="AM29" s="256"/>
      <c r="AN29" s="264"/>
      <c r="AO29" s="256"/>
      <c r="AP29" s="264">
        <f t="shared" si="0"/>
        <v>0</v>
      </c>
      <c r="AQ29" s="264">
        <f t="shared" si="1"/>
        <v>0</v>
      </c>
      <c r="AR29" s="169"/>
      <c r="AS29" s="169"/>
      <c r="AT29" s="169"/>
      <c r="AU29" s="169"/>
      <c r="AV29" s="169"/>
      <c r="AW29" s="169"/>
      <c r="AX29" s="169"/>
    </row>
    <row r="30" spans="2:50" x14ac:dyDescent="0.25">
      <c r="B30" s="246" t="s">
        <v>727</v>
      </c>
      <c r="C30" t="s">
        <v>792</v>
      </c>
      <c r="F30" s="325"/>
      <c r="G30" s="27"/>
      <c r="H30" s="326"/>
      <c r="I30" s="27"/>
      <c r="J30" s="327"/>
      <c r="K30" s="27"/>
      <c r="L30" s="325"/>
      <c r="M30" s="27"/>
      <c r="N30" s="326">
        <f t="shared" si="3"/>
        <v>0</v>
      </c>
      <c r="O30" s="27"/>
      <c r="P30" s="327"/>
      <c r="S30" s="461"/>
      <c r="AG30" s="169"/>
      <c r="AH30" s="169"/>
      <c r="AI30" s="169"/>
      <c r="AJ30" s="262"/>
      <c r="AK30" s="260"/>
      <c r="AL30" s="260"/>
      <c r="AM30" s="256"/>
      <c r="AN30" s="264"/>
      <c r="AO30" s="256"/>
      <c r="AP30" s="264">
        <f t="shared" si="0"/>
        <v>0</v>
      </c>
      <c r="AQ30" s="264">
        <f t="shared" si="1"/>
        <v>0</v>
      </c>
      <c r="AR30" s="169"/>
      <c r="AS30" s="169"/>
      <c r="AT30" s="169"/>
      <c r="AU30" s="169"/>
      <c r="AV30" s="169"/>
      <c r="AW30" s="169"/>
      <c r="AX30" s="169"/>
    </row>
    <row r="31" spans="2:50" x14ac:dyDescent="0.25">
      <c r="B31" s="7" t="s">
        <v>103</v>
      </c>
      <c r="F31" s="316">
        <f>SUM(F20:F30)</f>
        <v>0</v>
      </c>
      <c r="G31" s="27"/>
      <c r="H31" s="27">
        <f>SUM(H20:H30)</f>
        <v>0</v>
      </c>
      <c r="I31" s="27"/>
      <c r="J31" s="317">
        <f>SUM(J20:J30)</f>
        <v>0</v>
      </c>
      <c r="K31" s="27"/>
      <c r="L31" s="316">
        <f>SUM(L20:L30)</f>
        <v>0</v>
      </c>
      <c r="M31" s="27"/>
      <c r="N31" s="27">
        <f>SUM(N20:N30)</f>
        <v>0</v>
      </c>
      <c r="O31" s="27"/>
      <c r="P31" s="317">
        <f>SUM(P20:P30)</f>
        <v>0</v>
      </c>
      <c r="S31" s="461"/>
      <c r="AG31" s="169"/>
      <c r="AH31" s="169"/>
      <c r="AI31" s="169"/>
      <c r="AJ31" s="262"/>
      <c r="AK31" s="260"/>
      <c r="AL31" s="260"/>
      <c r="AM31" s="256"/>
      <c r="AN31" s="264"/>
      <c r="AO31" s="256"/>
      <c r="AP31" s="264">
        <f t="shared" si="0"/>
        <v>0</v>
      </c>
      <c r="AQ31" s="264">
        <f t="shared" si="1"/>
        <v>0</v>
      </c>
      <c r="AR31" s="169"/>
      <c r="AS31" s="169"/>
      <c r="AT31" s="169"/>
      <c r="AU31" s="169"/>
      <c r="AV31" s="169"/>
      <c r="AW31" s="169"/>
      <c r="AX31" s="169"/>
    </row>
    <row r="32" spans="2:50" x14ac:dyDescent="0.25">
      <c r="F32" s="316"/>
      <c r="G32" s="27"/>
      <c r="H32" s="27"/>
      <c r="I32" s="27"/>
      <c r="J32" s="317"/>
      <c r="K32" s="27"/>
      <c r="L32" s="316"/>
      <c r="M32" s="27"/>
      <c r="N32" s="27"/>
      <c r="O32" s="27"/>
      <c r="P32" s="317"/>
      <c r="S32" s="461"/>
      <c r="AG32" s="169"/>
      <c r="AH32" s="169"/>
      <c r="AI32" s="169"/>
      <c r="AJ32" s="262"/>
      <c r="AK32" s="260"/>
      <c r="AL32" s="260"/>
      <c r="AM32" s="256"/>
      <c r="AN32" s="264"/>
      <c r="AO32" s="256"/>
      <c r="AP32" s="264">
        <f t="shared" si="0"/>
        <v>0</v>
      </c>
      <c r="AQ32" s="264">
        <f t="shared" si="1"/>
        <v>0</v>
      </c>
      <c r="AR32" s="169"/>
      <c r="AS32" s="169"/>
      <c r="AT32" s="169"/>
      <c r="AU32" s="169"/>
      <c r="AV32" s="169"/>
      <c r="AW32" s="169"/>
      <c r="AX32" s="169"/>
    </row>
    <row r="33" spans="2:50" ht="15.75" thickBot="1" x14ac:dyDescent="0.3">
      <c r="D33" s="112" t="s">
        <v>717</v>
      </c>
      <c r="F33" s="328">
        <f>+F16-F31</f>
        <v>0</v>
      </c>
      <c r="G33" s="329"/>
      <c r="H33" s="329">
        <f>+H16-H31</f>
        <v>0</v>
      </c>
      <c r="I33" s="329"/>
      <c r="J33" s="330">
        <f>+J16-J31</f>
        <v>0</v>
      </c>
      <c r="K33" s="329"/>
      <c r="L33" s="328">
        <f>+L16-L31</f>
        <v>0</v>
      </c>
      <c r="M33" s="329"/>
      <c r="N33" s="329">
        <f>+N16-N31</f>
        <v>0</v>
      </c>
      <c r="O33" s="329"/>
      <c r="P33" s="330">
        <f>+P16-P31</f>
        <v>0</v>
      </c>
      <c r="S33" s="461"/>
      <c r="AG33" s="169"/>
      <c r="AH33" s="169"/>
      <c r="AI33" s="169"/>
      <c r="AJ33" s="262"/>
      <c r="AK33" s="260"/>
      <c r="AL33" s="260"/>
      <c r="AM33" s="256"/>
      <c r="AN33" s="264"/>
      <c r="AO33" s="256"/>
      <c r="AP33" s="264">
        <f t="shared" si="0"/>
        <v>0</v>
      </c>
      <c r="AQ33" s="264">
        <f t="shared" si="1"/>
        <v>0</v>
      </c>
      <c r="AR33" s="169"/>
      <c r="AS33" s="169"/>
      <c r="AT33" s="169"/>
      <c r="AU33" s="169"/>
      <c r="AV33" s="169"/>
      <c r="AW33" s="169"/>
      <c r="AX33" s="169"/>
    </row>
    <row r="34" spans="2:50" ht="15.75" thickTop="1" x14ac:dyDescent="0.25">
      <c r="F34" s="316"/>
      <c r="G34" s="27"/>
      <c r="H34" s="27"/>
      <c r="I34" s="27"/>
      <c r="J34" s="317"/>
      <c r="K34" s="27"/>
      <c r="L34" s="316"/>
      <c r="M34" s="27"/>
      <c r="N34" s="27"/>
      <c r="O34" s="27"/>
      <c r="P34" s="317"/>
      <c r="S34" s="461"/>
      <c r="AG34" s="169"/>
      <c r="AH34" s="169"/>
      <c r="AI34" s="169"/>
      <c r="AJ34" s="262"/>
      <c r="AK34" s="260"/>
      <c r="AL34" s="260"/>
      <c r="AM34" s="256"/>
      <c r="AN34" s="264"/>
      <c r="AO34" s="256"/>
      <c r="AP34" s="264">
        <f t="shared" si="0"/>
        <v>0</v>
      </c>
      <c r="AQ34" s="264">
        <f t="shared" si="1"/>
        <v>0</v>
      </c>
      <c r="AR34" s="169"/>
      <c r="AS34" s="169"/>
      <c r="AT34" s="169"/>
      <c r="AU34" s="169"/>
      <c r="AV34" s="169"/>
      <c r="AW34" s="169"/>
      <c r="AX34" s="169"/>
    </row>
    <row r="35" spans="2:50" x14ac:dyDescent="0.25">
      <c r="B35" s="7" t="s">
        <v>107</v>
      </c>
      <c r="F35" s="316"/>
      <c r="G35" s="27"/>
      <c r="H35" s="27"/>
      <c r="I35" s="27"/>
      <c r="J35" s="317"/>
      <c r="K35" s="27"/>
      <c r="L35" s="316"/>
      <c r="M35" s="27"/>
      <c r="N35" s="27"/>
      <c r="O35" s="27"/>
      <c r="P35" s="317"/>
      <c r="S35" s="461"/>
      <c r="AG35" s="169"/>
      <c r="AH35" s="169"/>
      <c r="AI35" s="169"/>
      <c r="AJ35" s="262"/>
      <c r="AK35" s="260"/>
      <c r="AL35" s="260"/>
      <c r="AM35" s="256"/>
      <c r="AN35" s="264"/>
      <c r="AO35" s="256"/>
      <c r="AP35" s="264">
        <f t="shared" si="0"/>
        <v>0</v>
      </c>
      <c r="AQ35" s="264">
        <f t="shared" si="1"/>
        <v>0</v>
      </c>
      <c r="AR35" s="169"/>
      <c r="AS35" s="169"/>
      <c r="AT35" s="169"/>
      <c r="AU35" s="169"/>
      <c r="AV35" s="169"/>
      <c r="AW35" s="169"/>
      <c r="AX35" s="169"/>
    </row>
    <row r="36" spans="2:50" x14ac:dyDescent="0.25">
      <c r="B36" s="7">
        <v>6724</v>
      </c>
      <c r="C36" t="s">
        <v>871</v>
      </c>
      <c r="F36" s="316">
        <f>+F8</f>
        <v>0</v>
      </c>
      <c r="G36" s="27"/>
      <c r="H36" s="27">
        <f>+H8</f>
        <v>0</v>
      </c>
      <c r="I36" s="27"/>
      <c r="J36" s="317">
        <f>+J8</f>
        <v>0</v>
      </c>
      <c r="K36" s="27"/>
      <c r="L36" s="316">
        <f>+L8</f>
        <v>0</v>
      </c>
      <c r="M36" s="27"/>
      <c r="N36" s="27">
        <f t="shared" ref="N36" si="4">P36-L36</f>
        <v>0</v>
      </c>
      <c r="O36" s="27"/>
      <c r="P36" s="317">
        <f>+P8</f>
        <v>0</v>
      </c>
      <c r="S36" s="461"/>
      <c r="AG36" s="169"/>
      <c r="AH36" s="169"/>
      <c r="AI36" s="169"/>
      <c r="AJ36" s="262"/>
      <c r="AK36" s="260"/>
      <c r="AL36" s="260"/>
      <c r="AM36" s="256"/>
      <c r="AN36" s="264"/>
      <c r="AO36" s="256"/>
      <c r="AP36" s="264">
        <f t="shared" si="0"/>
        <v>0</v>
      </c>
      <c r="AQ36" s="264">
        <f t="shared" si="1"/>
        <v>0</v>
      </c>
      <c r="AR36" s="169"/>
      <c r="AS36" s="169"/>
      <c r="AT36" s="169"/>
      <c r="AU36" s="169"/>
      <c r="AV36" s="169"/>
      <c r="AW36" s="169"/>
      <c r="AX36" s="169"/>
    </row>
    <row r="37" spans="2:50" x14ac:dyDescent="0.25">
      <c r="B37" s="7">
        <v>6760</v>
      </c>
      <c r="C37" t="s">
        <v>872</v>
      </c>
      <c r="F37" s="325">
        <f>F10+F33-F36</f>
        <v>0</v>
      </c>
      <c r="G37" s="27"/>
      <c r="H37" s="326">
        <f>H10+H33-H36</f>
        <v>0</v>
      </c>
      <c r="I37" s="27"/>
      <c r="J37" s="327">
        <f>J10+J33-J36</f>
        <v>0</v>
      </c>
      <c r="K37" s="27"/>
      <c r="L37" s="325">
        <f>L18-L31-L36</f>
        <v>0</v>
      </c>
      <c r="M37" s="27"/>
      <c r="N37" s="326">
        <f t="shared" ref="N37" si="5">P37-L37</f>
        <v>0</v>
      </c>
      <c r="O37" s="27"/>
      <c r="P37" s="327">
        <f>P18-P31-P36</f>
        <v>0</v>
      </c>
      <c r="S37" s="461"/>
      <c r="AG37" s="169"/>
      <c r="AH37" s="169"/>
      <c r="AI37" s="169"/>
      <c r="AJ37" s="262"/>
      <c r="AK37" s="260"/>
      <c r="AL37" s="260"/>
      <c r="AM37" s="256"/>
      <c r="AN37" s="264"/>
      <c r="AO37" s="256"/>
      <c r="AP37" s="264">
        <f t="shared" si="0"/>
        <v>0</v>
      </c>
      <c r="AQ37" s="264">
        <f t="shared" si="1"/>
        <v>0</v>
      </c>
      <c r="AR37" s="169"/>
      <c r="AS37" s="169"/>
      <c r="AT37" s="169"/>
      <c r="AU37" s="169"/>
      <c r="AV37" s="169"/>
      <c r="AW37" s="169"/>
      <c r="AX37" s="169"/>
    </row>
    <row r="38" spans="2:50" ht="15.75" thickBot="1" x14ac:dyDescent="0.3">
      <c r="B38" s="7" t="s">
        <v>409</v>
      </c>
      <c r="F38" s="332">
        <f>SUM(F35:F37)</f>
        <v>0</v>
      </c>
      <c r="G38" s="333"/>
      <c r="H38" s="333">
        <f>SUM(H35:H37)</f>
        <v>0</v>
      </c>
      <c r="I38" s="333"/>
      <c r="J38" s="335">
        <f>SUM(J35:J37)</f>
        <v>0</v>
      </c>
      <c r="K38" s="27"/>
      <c r="L38" s="316">
        <f>SUM(L35:L37)</f>
        <v>0</v>
      </c>
      <c r="M38" s="27"/>
      <c r="N38" s="27">
        <f>SUM(N35:N37)</f>
        <v>0</v>
      </c>
      <c r="O38" s="27"/>
      <c r="P38" s="317">
        <f>SUM(P35:P37)</f>
        <v>0</v>
      </c>
      <c r="S38" s="461"/>
      <c r="AI38" s="94" t="s">
        <v>829</v>
      </c>
      <c r="AJ38" s="298">
        <f>SUM(AJ7:AJ37)</f>
        <v>0</v>
      </c>
      <c r="AK38" s="299"/>
      <c r="AL38" s="299"/>
      <c r="AM38" s="300">
        <f>SUM(AM7:AM37)</f>
        <v>0</v>
      </c>
      <c r="AN38" s="300">
        <f>SUM(AN7:AN37)</f>
        <v>0</v>
      </c>
      <c r="AO38" s="300">
        <f>SUM(AO7:AO37)</f>
        <v>0</v>
      </c>
      <c r="AP38" s="300">
        <f>SUM(AP7:AP37)</f>
        <v>0</v>
      </c>
      <c r="AQ38" s="300">
        <f>SUM(AQ7:AQ37)</f>
        <v>0</v>
      </c>
    </row>
    <row r="39" spans="2:50" x14ac:dyDescent="0.25">
      <c r="F39" s="370"/>
      <c r="G39" s="370"/>
      <c r="H39" s="370"/>
      <c r="I39" s="370"/>
      <c r="J39" s="112"/>
      <c r="K39" s="27"/>
      <c r="L39" s="316"/>
      <c r="M39" s="27"/>
      <c r="N39" s="27"/>
      <c r="O39" s="27"/>
      <c r="P39" s="317"/>
      <c r="S39" s="461"/>
    </row>
    <row r="40" spans="2:50" x14ac:dyDescent="0.25">
      <c r="F40" s="27"/>
      <c r="G40" s="27"/>
      <c r="H40" s="27"/>
      <c r="I40" s="27"/>
      <c r="J40" s="112" t="s">
        <v>110</v>
      </c>
      <c r="K40" s="27"/>
      <c r="L40" s="325">
        <f>L31+L38</f>
        <v>0</v>
      </c>
      <c r="M40" s="27"/>
      <c r="N40" s="326">
        <f>N31+N38</f>
        <v>0</v>
      </c>
      <c r="O40" s="27"/>
      <c r="P40" s="327">
        <f>P31+P37</f>
        <v>0</v>
      </c>
      <c r="S40" s="461"/>
    </row>
    <row r="41" spans="2:50" ht="15.75" thickBot="1" x14ac:dyDescent="0.3">
      <c r="F41" s="371"/>
      <c r="G41" s="371"/>
      <c r="H41" s="371"/>
      <c r="I41" s="371"/>
      <c r="J41" s="112"/>
      <c r="K41" s="371"/>
      <c r="L41" s="372"/>
      <c r="M41" s="373"/>
      <c r="N41" s="333"/>
      <c r="O41" s="373"/>
      <c r="P41" s="374"/>
      <c r="S41" s="461"/>
    </row>
    <row r="42" spans="2:50" ht="15.75" thickBot="1" x14ac:dyDescent="0.3">
      <c r="F42" s="275"/>
      <c r="G42" s="275"/>
      <c r="H42" s="275"/>
      <c r="I42" s="275"/>
      <c r="J42" s="112"/>
      <c r="K42" s="275"/>
      <c r="L42" s="275"/>
      <c r="M42" s="275"/>
      <c r="N42" s="275"/>
      <c r="O42" s="275"/>
      <c r="P42" s="275"/>
      <c r="S42" s="461"/>
    </row>
    <row r="43" spans="2:50" ht="15.75" thickBot="1" x14ac:dyDescent="0.3">
      <c r="F43" s="275"/>
      <c r="G43" s="275"/>
      <c r="H43" s="275"/>
      <c r="I43" s="275"/>
      <c r="J43" s="112" t="s">
        <v>54</v>
      </c>
      <c r="K43" s="275"/>
      <c r="L43" s="375">
        <f>L40</f>
        <v>0</v>
      </c>
      <c r="M43" s="249"/>
      <c r="N43" s="249"/>
      <c r="O43" s="249"/>
      <c r="P43" s="375">
        <f>P40</f>
        <v>0</v>
      </c>
      <c r="S43" s="461"/>
    </row>
    <row r="44" spans="2:50" x14ac:dyDescent="0.25">
      <c r="F44" s="5"/>
      <c r="G44" s="5"/>
      <c r="H44" s="5"/>
      <c r="I44" s="5"/>
      <c r="J44" s="5"/>
      <c r="K44" s="5"/>
      <c r="L44" s="5"/>
      <c r="M44" s="5"/>
      <c r="N44" s="5"/>
      <c r="O44" s="5"/>
      <c r="P44" s="5"/>
      <c r="S44" s="461"/>
    </row>
    <row r="45" spans="2:50" ht="15.75" thickBot="1" x14ac:dyDescent="0.3">
      <c r="B45" s="94" t="s">
        <v>220</v>
      </c>
      <c r="F45" s="5"/>
      <c r="G45" s="5"/>
      <c r="H45" s="5"/>
      <c r="I45" s="5"/>
      <c r="J45" s="5"/>
      <c r="K45" s="5"/>
      <c r="L45" s="5"/>
      <c r="M45" s="5"/>
      <c r="N45" s="5"/>
      <c r="O45" s="5"/>
      <c r="P45" s="5"/>
      <c r="S45" s="461"/>
    </row>
    <row r="46" spans="2:50" x14ac:dyDescent="0.25">
      <c r="B46" s="246" t="s">
        <v>729</v>
      </c>
      <c r="C46" t="s">
        <v>198</v>
      </c>
      <c r="F46" s="282"/>
      <c r="G46" s="283"/>
      <c r="H46" s="283"/>
      <c r="I46" s="283"/>
      <c r="J46" s="284"/>
      <c r="K46" s="5"/>
      <c r="L46" s="282"/>
      <c r="M46" s="283"/>
      <c r="N46" s="283">
        <f>P46-L46</f>
        <v>0</v>
      </c>
      <c r="O46" s="283"/>
      <c r="P46" s="284"/>
      <c r="S46" s="461"/>
    </row>
    <row r="47" spans="2:50" x14ac:dyDescent="0.25">
      <c r="B47" s="246" t="s">
        <v>730</v>
      </c>
      <c r="C47" t="s">
        <v>221</v>
      </c>
      <c r="F47" s="116"/>
      <c r="G47" s="117"/>
      <c r="H47" s="117"/>
      <c r="I47" s="117"/>
      <c r="J47" s="118"/>
      <c r="K47" s="5"/>
      <c r="L47" s="116"/>
      <c r="M47" s="117"/>
      <c r="N47" s="117">
        <f>P47-L47</f>
        <v>0</v>
      </c>
      <c r="O47" s="117"/>
      <c r="P47" s="118"/>
      <c r="S47" s="461"/>
    </row>
    <row r="48" spans="2:50" x14ac:dyDescent="0.25">
      <c r="B48" s="246" t="s">
        <v>731</v>
      </c>
      <c r="C48" t="s">
        <v>222</v>
      </c>
      <c r="F48" s="116"/>
      <c r="G48" s="117"/>
      <c r="H48" s="117"/>
      <c r="I48" s="117"/>
      <c r="J48" s="118"/>
      <c r="K48" s="5"/>
      <c r="L48" s="116"/>
      <c r="M48" s="117"/>
      <c r="N48" s="117">
        <f t="shared" ref="N48:N51" si="6">P48-L48</f>
        <v>0</v>
      </c>
      <c r="O48" s="117"/>
      <c r="P48" s="118"/>
    </row>
    <row r="49" spans="2:16" x14ac:dyDescent="0.25">
      <c r="B49" s="246" t="s">
        <v>732</v>
      </c>
      <c r="C49" t="s">
        <v>223</v>
      </c>
      <c r="F49" s="116"/>
      <c r="G49" s="117"/>
      <c r="H49" s="117"/>
      <c r="I49" s="117"/>
      <c r="J49" s="118"/>
      <c r="K49" s="5"/>
      <c r="L49" s="116"/>
      <c r="M49" s="117"/>
      <c r="N49" s="117">
        <f t="shared" si="6"/>
        <v>0</v>
      </c>
      <c r="O49" s="117"/>
      <c r="P49" s="118"/>
    </row>
    <row r="50" spans="2:16" x14ac:dyDescent="0.25">
      <c r="B50" s="246" t="s">
        <v>733</v>
      </c>
      <c r="C50" t="s">
        <v>245</v>
      </c>
      <c r="F50" s="116"/>
      <c r="G50" s="117"/>
      <c r="H50" s="117"/>
      <c r="I50" s="117"/>
      <c r="J50" s="118"/>
      <c r="K50" s="5"/>
      <c r="L50" s="116"/>
      <c r="M50" s="117"/>
      <c r="N50" s="117">
        <f t="shared" si="6"/>
        <v>0</v>
      </c>
      <c r="O50" s="117"/>
      <c r="P50" s="118"/>
    </row>
    <row r="51" spans="2:16" ht="6" customHeight="1" x14ac:dyDescent="0.25">
      <c r="B51" s="246" t="s">
        <v>734</v>
      </c>
      <c r="C51" t="s">
        <v>224</v>
      </c>
      <c r="F51" s="285"/>
      <c r="G51" s="117"/>
      <c r="H51" s="286"/>
      <c r="I51" s="117"/>
      <c r="J51" s="287"/>
      <c r="K51" s="5"/>
      <c r="L51" s="285"/>
      <c r="M51" s="117"/>
      <c r="N51" s="286">
        <f t="shared" si="6"/>
        <v>0</v>
      </c>
      <c r="O51" s="117"/>
      <c r="P51" s="287"/>
    </row>
    <row r="52" spans="2:16" x14ac:dyDescent="0.25">
      <c r="B52"/>
      <c r="D52" t="s">
        <v>225</v>
      </c>
      <c r="F52" s="116">
        <f>SUM(F46:F51)</f>
        <v>0</v>
      </c>
      <c r="G52" s="117"/>
      <c r="H52" s="117">
        <f>SUM(H46:H51)</f>
        <v>0</v>
      </c>
      <c r="I52" s="117"/>
      <c r="J52" s="288">
        <f>SUM(J46:J51)</f>
        <v>0</v>
      </c>
      <c r="K52" s="5"/>
      <c r="L52" s="116">
        <f>SUM(L46:L51)</f>
        <v>0</v>
      </c>
      <c r="M52" s="117"/>
      <c r="N52" s="117">
        <f>SUM(N46:N51)</f>
        <v>0</v>
      </c>
      <c r="O52" s="117"/>
      <c r="P52" s="288">
        <f>SUM(P46:P51)</f>
        <v>0</v>
      </c>
    </row>
    <row r="53" spans="2:16" ht="15.75" thickBot="1" x14ac:dyDescent="0.3">
      <c r="B53"/>
      <c r="F53" s="289"/>
      <c r="G53" s="290"/>
      <c r="H53" s="290"/>
      <c r="I53" s="290"/>
      <c r="J53" s="291"/>
      <c r="K53" s="5"/>
      <c r="L53" s="289"/>
      <c r="M53" s="290"/>
      <c r="N53" s="290"/>
      <c r="O53" s="290"/>
      <c r="P53" s="291"/>
    </row>
    <row r="54" spans="2:16" x14ac:dyDescent="0.25">
      <c r="F54" s="5"/>
      <c r="G54" s="5"/>
      <c r="H54" s="5"/>
      <c r="I54" s="5"/>
      <c r="J54" s="5"/>
      <c r="K54" s="5"/>
      <c r="L54" s="5"/>
      <c r="M54" s="5"/>
      <c r="N54" s="5"/>
      <c r="O54" s="5"/>
      <c r="P54" s="5"/>
    </row>
    <row r="55" spans="2:16" x14ac:dyDescent="0.25">
      <c r="F55" s="5"/>
      <c r="G55" s="5"/>
      <c r="H55" s="5"/>
      <c r="I55" s="5"/>
      <c r="J55" s="5"/>
      <c r="K55" s="5"/>
      <c r="L55" s="5"/>
      <c r="M55" s="5"/>
      <c r="N55" s="5"/>
      <c r="O55" s="5"/>
      <c r="P55" s="5"/>
    </row>
  </sheetData>
  <mergeCells count="5">
    <mergeCell ref="S1:S47"/>
    <mergeCell ref="U3:AA3"/>
    <mergeCell ref="AR3:AX3"/>
    <mergeCell ref="U4:AA4"/>
    <mergeCell ref="AR4:AX4"/>
  </mergeCells>
  <pageMargins left="0.39" right="0.32" top="0.47" bottom="0.53" header="0.3" footer="0.24"/>
  <pageSetup scale="82" orientation="portrait" r:id="rId1"/>
  <headerFooter>
    <oddFooter>&amp;L&amp;D &amp;F&amp;C22&amp;R&amp;A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AX54"/>
  <sheetViews>
    <sheetView topLeftCell="A22" zoomScale="90" zoomScaleNormal="90" workbookViewId="0">
      <selection activeCell="W44" sqref="W44"/>
    </sheetView>
  </sheetViews>
  <sheetFormatPr defaultRowHeight="15" x14ac:dyDescent="0.25"/>
  <cols>
    <col min="1" max="1" width="2.42578125" customWidth="1"/>
    <col min="2" max="2" width="6.140625" style="7" customWidth="1"/>
    <col min="3" max="3" width="4.140625" customWidth="1"/>
    <col min="4" max="4" width="26.85546875" customWidth="1"/>
    <col min="5" max="5" width="0.85546875" customWidth="1"/>
    <col min="6" max="6" width="11.140625" customWidth="1"/>
    <col min="7" max="7" width="1.42578125" customWidth="1"/>
    <col min="8" max="8" width="11.140625" customWidth="1"/>
    <col min="9" max="9" width="0.85546875" customWidth="1"/>
    <col min="10" max="10" width="12.28515625" customWidth="1"/>
    <col min="11" max="11" width="1" customWidth="1"/>
    <col min="12" max="12" width="12.42578125" customWidth="1"/>
    <col min="13" max="13" width="0.85546875" customWidth="1"/>
    <col min="14" max="14" width="12.85546875" bestFit="1" customWidth="1"/>
    <col min="15" max="15" width="0.5703125" customWidth="1"/>
    <col min="16" max="16" width="13" customWidth="1"/>
    <col min="17" max="17" width="1.140625" customWidth="1"/>
    <col min="19" max="19" width="8.85546875" style="258"/>
    <col min="20" max="20" width="13.140625" customWidth="1"/>
    <col min="28" max="28" width="24.28515625" customWidth="1"/>
    <col min="29" max="29" width="18" customWidth="1"/>
    <col min="30" max="30" width="17.28515625" customWidth="1"/>
    <col min="31" max="31" width="16.140625" customWidth="1"/>
    <col min="34" max="34" width="13.85546875" customWidth="1"/>
    <col min="40" max="40" width="12.28515625" customWidth="1"/>
    <col min="41" max="41" width="10" bestFit="1" customWidth="1"/>
    <col min="42" max="42" width="18" customWidth="1"/>
    <col min="43" max="43" width="18.140625" bestFit="1" customWidth="1"/>
    <col min="50" max="50" width="12.85546875" customWidth="1"/>
  </cols>
  <sheetData>
    <row r="1" spans="1:50" x14ac:dyDescent="0.25">
      <c r="A1" s="3" t="str">
        <f>TOC!$A$1</f>
        <v>Hinsdale County School District RE-1</v>
      </c>
      <c r="B1" s="2"/>
      <c r="C1" s="1"/>
      <c r="D1" s="1"/>
      <c r="E1" s="1"/>
      <c r="F1" s="1"/>
      <c r="G1" s="1"/>
      <c r="H1" s="1"/>
      <c r="I1" s="1"/>
      <c r="J1" s="1"/>
      <c r="K1" s="1"/>
      <c r="L1" s="1"/>
      <c r="M1" s="1"/>
      <c r="N1" s="1"/>
      <c r="O1" s="1"/>
      <c r="P1" s="1"/>
      <c r="Q1" s="1"/>
      <c r="S1" s="461" t="s">
        <v>822</v>
      </c>
    </row>
    <row r="2" spans="1:50" ht="15.75" thickBot="1" x14ac:dyDescent="0.3">
      <c r="A2" s="4" t="str">
        <f>InsRsv!A2</f>
        <v>Adopted  Budget</v>
      </c>
      <c r="B2" s="2"/>
      <c r="C2" s="1"/>
      <c r="D2" s="1"/>
      <c r="E2" s="1"/>
      <c r="F2" s="1"/>
      <c r="G2" s="1"/>
      <c r="H2" s="1"/>
      <c r="I2" s="1"/>
      <c r="J2" s="1"/>
      <c r="K2" s="1"/>
      <c r="L2" s="1"/>
      <c r="M2" s="1"/>
      <c r="N2" s="1"/>
      <c r="O2" s="1"/>
      <c r="P2" s="1"/>
      <c r="Q2" s="1"/>
      <c r="S2" s="461"/>
    </row>
    <row r="3" spans="1:50" ht="16.5" thickBot="1" x14ac:dyDescent="0.3">
      <c r="A3" s="4" t="s">
        <v>865</v>
      </c>
      <c r="B3" s="2"/>
      <c r="C3" s="1"/>
      <c r="D3" s="1"/>
      <c r="E3" s="1"/>
      <c r="F3" s="1"/>
      <c r="G3" s="1"/>
      <c r="H3" s="1"/>
      <c r="I3" s="1"/>
      <c r="J3" s="1"/>
      <c r="K3" s="1"/>
      <c r="L3" s="1"/>
      <c r="M3" s="1"/>
      <c r="N3" s="1"/>
      <c r="O3" s="1"/>
      <c r="P3" s="1"/>
      <c r="Q3" s="1"/>
      <c r="S3" s="461"/>
      <c r="U3" s="459" t="s">
        <v>673</v>
      </c>
      <c r="V3" s="459"/>
      <c r="W3" s="459"/>
      <c r="X3" s="459"/>
      <c r="Y3" s="459"/>
      <c r="Z3" s="459"/>
      <c r="AA3" s="459"/>
      <c r="AC3" s="222" t="s">
        <v>211</v>
      </c>
      <c r="AD3" s="222" t="s">
        <v>211</v>
      </c>
      <c r="AE3" s="222" t="s">
        <v>676</v>
      </c>
      <c r="AG3" s="169"/>
      <c r="AH3" s="169"/>
      <c r="AI3" s="169"/>
      <c r="AJ3" s="5"/>
      <c r="AK3" s="5"/>
      <c r="AL3" s="5"/>
      <c r="AM3" s="5"/>
      <c r="AR3" s="459" t="s">
        <v>673</v>
      </c>
      <c r="AS3" s="459"/>
      <c r="AT3" s="459"/>
      <c r="AU3" s="459"/>
      <c r="AV3" s="459"/>
      <c r="AW3" s="459"/>
      <c r="AX3" s="459"/>
    </row>
    <row r="4" spans="1:50" ht="16.5" thickBot="1" x14ac:dyDescent="0.3">
      <c r="A4" s="4" t="str">
        <f>InsRsv!A4</f>
        <v>FY 2023/24</v>
      </c>
      <c r="B4" s="2"/>
      <c r="C4" s="1"/>
      <c r="D4" s="1"/>
      <c r="E4" s="1"/>
      <c r="F4" s="1"/>
      <c r="G4" s="1"/>
      <c r="H4" s="1"/>
      <c r="I4" s="1"/>
      <c r="J4" s="1"/>
      <c r="K4" s="1"/>
      <c r="L4" s="1"/>
      <c r="M4" s="1"/>
      <c r="N4" s="1"/>
      <c r="O4" s="1"/>
      <c r="P4" s="1"/>
      <c r="Q4" s="1"/>
      <c r="S4" s="461"/>
      <c r="U4" s="460" t="s">
        <v>823</v>
      </c>
      <c r="V4" s="460"/>
      <c r="W4" s="460"/>
      <c r="X4" s="460"/>
      <c r="Y4" s="460"/>
      <c r="Z4" s="460"/>
      <c r="AA4" s="460"/>
      <c r="AC4" s="222"/>
      <c r="AD4" s="222" t="s">
        <v>810</v>
      </c>
      <c r="AE4" s="222"/>
      <c r="AG4" s="274"/>
      <c r="AH4" s="274"/>
      <c r="AI4" s="169"/>
      <c r="AJ4" s="262"/>
      <c r="AK4" s="260"/>
      <c r="AL4" s="260"/>
      <c r="AM4" s="271" t="s">
        <v>827</v>
      </c>
      <c r="AN4" s="273">
        <f>+BudgetAssump!$K$23+BudgetAssump!K16</f>
        <v>0.214</v>
      </c>
      <c r="AO4" s="256"/>
      <c r="AP4" s="264" t="s">
        <v>825</v>
      </c>
      <c r="AQ4" s="264"/>
      <c r="AR4" s="460" t="s">
        <v>823</v>
      </c>
      <c r="AS4" s="460"/>
      <c r="AT4" s="460"/>
      <c r="AU4" s="460"/>
      <c r="AV4" s="460"/>
      <c r="AW4" s="460"/>
      <c r="AX4" s="460"/>
    </row>
    <row r="5" spans="1:50" ht="15.75" thickBot="1" x14ac:dyDescent="0.3">
      <c r="F5" s="28" t="str">
        <f>'GF Summary'!$F$6</f>
        <v>Actuals</v>
      </c>
      <c r="G5" s="29"/>
      <c r="H5" s="29" t="str">
        <f>'GF Summary'!$H$6</f>
        <v>Actuals</v>
      </c>
      <c r="I5" s="29"/>
      <c r="J5" s="30" t="str">
        <f>'GF Summary'!$J$6</f>
        <v>Actuals</v>
      </c>
      <c r="K5" s="5"/>
      <c r="L5" s="28" t="str">
        <f>'GF Summary'!$L$6</f>
        <v>Revised</v>
      </c>
      <c r="M5" s="29"/>
      <c r="N5" s="29"/>
      <c r="O5" s="29"/>
      <c r="P5" s="30" t="str">
        <f>'GF Summary'!$P$6</f>
        <v>Proposed</v>
      </c>
      <c r="Q5" s="5"/>
      <c r="S5" s="461"/>
      <c r="T5" t="s">
        <v>821</v>
      </c>
      <c r="U5" s="5" t="s">
        <v>819</v>
      </c>
      <c r="V5" s="5" t="s">
        <v>819</v>
      </c>
      <c r="W5" s="5" t="s">
        <v>819</v>
      </c>
      <c r="X5" s="5" t="s">
        <v>819</v>
      </c>
      <c r="Y5" s="5" t="s">
        <v>819</v>
      </c>
      <c r="Z5" s="5" t="s">
        <v>819</v>
      </c>
      <c r="AA5" s="5" t="s">
        <v>819</v>
      </c>
      <c r="AC5" s="5" t="s">
        <v>820</v>
      </c>
      <c r="AD5" s="5" t="s">
        <v>820</v>
      </c>
      <c r="AE5" s="5" t="s">
        <v>820</v>
      </c>
      <c r="AG5" s="169" t="s">
        <v>819</v>
      </c>
      <c r="AH5" s="169" t="s">
        <v>819</v>
      </c>
      <c r="AI5" s="169" t="s">
        <v>819</v>
      </c>
      <c r="AJ5" s="262" t="s">
        <v>820</v>
      </c>
      <c r="AK5" s="262" t="s">
        <v>820</v>
      </c>
      <c r="AL5" s="262" t="s">
        <v>820</v>
      </c>
      <c r="AM5" s="256" t="s">
        <v>820</v>
      </c>
      <c r="AN5" s="264" t="s">
        <v>820</v>
      </c>
      <c r="AO5" s="256" t="s">
        <v>820</v>
      </c>
      <c r="AP5" s="264" t="s">
        <v>820</v>
      </c>
      <c r="AQ5" s="264"/>
      <c r="AR5" s="256" t="s">
        <v>819</v>
      </c>
      <c r="AS5" s="256" t="s">
        <v>819</v>
      </c>
      <c r="AT5" s="256" t="s">
        <v>819</v>
      </c>
      <c r="AU5" s="256" t="s">
        <v>819</v>
      </c>
      <c r="AV5" s="256" t="s">
        <v>819</v>
      </c>
      <c r="AW5" s="256" t="s">
        <v>819</v>
      </c>
      <c r="AX5" s="169" t="s">
        <v>819</v>
      </c>
    </row>
    <row r="6" spans="1:50" ht="15.75" thickBot="1" x14ac:dyDescent="0.3">
      <c r="F6" s="31" t="str">
        <f>'GF Summary'!$F$7</f>
        <v>FY 19-20</v>
      </c>
      <c r="G6" s="32"/>
      <c r="H6" s="33" t="str">
        <f>'GF Summary'!$H$7</f>
        <v>FY 20-21</v>
      </c>
      <c r="I6" s="33"/>
      <c r="J6" s="34" t="str">
        <f>'GF Summary'!$J$7</f>
        <v>FY 21-22</v>
      </c>
      <c r="K6" s="5"/>
      <c r="L6" s="31" t="str">
        <f>'GF Summary'!$L$7</f>
        <v>FY 22-23</v>
      </c>
      <c r="M6" s="33"/>
      <c r="N6" s="33" t="s">
        <v>81</v>
      </c>
      <c r="O6" s="33"/>
      <c r="P6" s="34" t="str">
        <f>'GF Summary'!$P$7</f>
        <v>FY 23-24</v>
      </c>
      <c r="Q6" s="5"/>
      <c r="S6" s="461"/>
      <c r="U6" s="218" t="s">
        <v>420</v>
      </c>
      <c r="V6" s="221" t="s">
        <v>415</v>
      </c>
      <c r="W6" s="219" t="s">
        <v>421</v>
      </c>
      <c r="X6" s="221" t="s">
        <v>674</v>
      </c>
      <c r="Y6" s="219" t="s">
        <v>675</v>
      </c>
      <c r="Z6" s="221" t="s">
        <v>424</v>
      </c>
      <c r="AA6" s="220" t="s">
        <v>425</v>
      </c>
      <c r="AB6" s="220" t="s">
        <v>809</v>
      </c>
      <c r="AC6" s="221" t="s">
        <v>430</v>
      </c>
      <c r="AD6" s="220" t="s">
        <v>811</v>
      </c>
      <c r="AE6" s="221" t="s">
        <v>430</v>
      </c>
      <c r="AG6" s="272" t="s">
        <v>414</v>
      </c>
      <c r="AH6" s="272" t="s">
        <v>426</v>
      </c>
      <c r="AI6" s="272" t="s">
        <v>824</v>
      </c>
      <c r="AJ6" s="263" t="s">
        <v>416</v>
      </c>
      <c r="AK6" s="261" t="s">
        <v>417</v>
      </c>
      <c r="AL6" s="261" t="s">
        <v>418</v>
      </c>
      <c r="AM6" s="259" t="s">
        <v>419</v>
      </c>
      <c r="AN6" s="265" t="s">
        <v>439</v>
      </c>
      <c r="AO6" s="259" t="s">
        <v>440</v>
      </c>
      <c r="AP6" s="265" t="s">
        <v>441</v>
      </c>
      <c r="AQ6" s="265" t="s">
        <v>826</v>
      </c>
      <c r="AR6" s="168" t="s">
        <v>420</v>
      </c>
      <c r="AS6" s="168" t="s">
        <v>415</v>
      </c>
      <c r="AT6" s="168" t="s">
        <v>421</v>
      </c>
      <c r="AU6" s="168" t="s">
        <v>422</v>
      </c>
      <c r="AV6" s="168" t="s">
        <v>423</v>
      </c>
      <c r="AW6" s="168" t="s">
        <v>424</v>
      </c>
      <c r="AX6" s="272" t="s">
        <v>425</v>
      </c>
    </row>
    <row r="7" spans="1:50" x14ac:dyDescent="0.25">
      <c r="B7" s="7" t="s">
        <v>82</v>
      </c>
      <c r="F7" s="323"/>
      <c r="G7" s="322"/>
      <c r="H7" s="322"/>
      <c r="I7" s="322"/>
      <c r="J7" s="324"/>
      <c r="K7" s="27"/>
      <c r="L7" s="323"/>
      <c r="M7" s="322"/>
      <c r="N7" s="322"/>
      <c r="O7" s="322"/>
      <c r="P7" s="324"/>
      <c r="Q7" s="5"/>
      <c r="S7" s="461"/>
      <c r="U7" s="169"/>
      <c r="V7" s="169"/>
      <c r="W7" s="169"/>
      <c r="X7" s="169"/>
      <c r="Y7" s="169"/>
      <c r="Z7" s="169"/>
      <c r="AA7" s="169"/>
      <c r="AB7" s="169"/>
      <c r="AC7" s="256"/>
      <c r="AD7" s="256"/>
      <c r="AE7" s="257"/>
      <c r="AG7" s="169"/>
      <c r="AH7" s="169"/>
      <c r="AI7" s="169"/>
      <c r="AJ7" s="262"/>
      <c r="AK7" s="260"/>
      <c r="AL7" s="260"/>
      <c r="AM7" s="256"/>
      <c r="AN7" s="264">
        <f>+AM7*AN4</f>
        <v>0</v>
      </c>
      <c r="AO7" s="256"/>
      <c r="AP7" s="264">
        <f>AN7+AO7</f>
        <v>0</v>
      </c>
      <c r="AQ7" s="264">
        <f>+AP7+AM7</f>
        <v>0</v>
      </c>
      <c r="AR7" s="169"/>
      <c r="AS7" s="169"/>
      <c r="AT7" s="169"/>
      <c r="AU7" s="169"/>
      <c r="AV7" s="169"/>
      <c r="AW7" s="169"/>
      <c r="AX7" s="169"/>
    </row>
    <row r="8" spans="1:50" x14ac:dyDescent="0.25">
      <c r="C8" t="s">
        <v>873</v>
      </c>
      <c r="F8" s="323"/>
      <c r="G8" s="322"/>
      <c r="H8" s="322"/>
      <c r="I8" s="322"/>
      <c r="J8" s="324"/>
      <c r="K8" s="27"/>
      <c r="L8" s="323"/>
      <c r="M8" s="322"/>
      <c r="N8" s="27">
        <f t="shared" ref="N8" si="0">P8-L8</f>
        <v>0</v>
      </c>
      <c r="O8" s="322"/>
      <c r="P8" s="324"/>
      <c r="Q8" s="5"/>
      <c r="S8" s="461"/>
      <c r="U8" s="169"/>
      <c r="V8" s="169"/>
      <c r="W8" s="169"/>
      <c r="X8" s="169"/>
      <c r="Y8" s="169"/>
      <c r="Z8" s="169"/>
      <c r="AA8" s="169"/>
      <c r="AB8" s="169"/>
      <c r="AC8" s="169"/>
      <c r="AD8" s="169"/>
      <c r="AE8" s="102"/>
      <c r="AG8" s="169"/>
      <c r="AH8" s="169"/>
      <c r="AI8" s="169"/>
      <c r="AJ8" s="262"/>
      <c r="AK8" s="260"/>
      <c r="AL8" s="260"/>
      <c r="AM8" s="256"/>
      <c r="AN8" s="264"/>
      <c r="AO8" s="256"/>
      <c r="AP8" s="264">
        <f t="shared" ref="AP8:AP36" si="1">AN8+AO8</f>
        <v>0</v>
      </c>
      <c r="AQ8" s="264">
        <f t="shared" ref="AQ8:AQ36" si="2">+AP8+AM8</f>
        <v>0</v>
      </c>
      <c r="AR8" s="169"/>
      <c r="AS8" s="169"/>
      <c r="AT8" s="169"/>
      <c r="AU8" s="169"/>
      <c r="AV8" s="169"/>
      <c r="AW8" s="169"/>
      <c r="AX8" s="169"/>
    </row>
    <row r="9" spans="1:50" x14ac:dyDescent="0.25">
      <c r="C9" t="s">
        <v>874</v>
      </c>
      <c r="F9" s="316"/>
      <c r="G9" s="27"/>
      <c r="H9" s="27"/>
      <c r="I9" s="27"/>
      <c r="J9" s="317">
        <v>3898</v>
      </c>
      <c r="K9" s="27"/>
      <c r="L9" s="316">
        <v>28254</v>
      </c>
      <c r="M9" s="27"/>
      <c r="N9" s="27">
        <f>P9-L9</f>
        <v>-25271</v>
      </c>
      <c r="O9" s="27"/>
      <c r="P9" s="317">
        <v>2983</v>
      </c>
      <c r="Q9" s="5"/>
      <c r="S9" s="461"/>
      <c r="U9" s="169"/>
      <c r="V9" s="169"/>
      <c r="W9" s="169"/>
      <c r="X9" s="169"/>
      <c r="Y9" s="169"/>
      <c r="Z9" s="169"/>
      <c r="AA9" s="169"/>
      <c r="AB9" s="169"/>
      <c r="AC9" s="169"/>
      <c r="AD9" s="169"/>
      <c r="AE9" s="102"/>
      <c r="AG9" s="169"/>
      <c r="AH9" s="169"/>
      <c r="AI9" s="169"/>
      <c r="AJ9" s="262"/>
      <c r="AK9" s="260"/>
      <c r="AL9" s="260"/>
      <c r="AM9" s="256"/>
      <c r="AN9" s="264"/>
      <c r="AO9" s="256"/>
      <c r="AP9" s="264">
        <f t="shared" si="1"/>
        <v>0</v>
      </c>
      <c r="AQ9" s="264">
        <f t="shared" si="2"/>
        <v>0</v>
      </c>
      <c r="AR9" s="169"/>
      <c r="AS9" s="169"/>
      <c r="AT9" s="169"/>
      <c r="AU9" s="169"/>
      <c r="AV9" s="169"/>
      <c r="AW9" s="169"/>
      <c r="AX9" s="169"/>
    </row>
    <row r="10" spans="1:50" x14ac:dyDescent="0.25">
      <c r="B10" s="7" t="s">
        <v>84</v>
      </c>
      <c r="F10" s="318">
        <f>SUM(F8:F9)</f>
        <v>0</v>
      </c>
      <c r="G10" s="322"/>
      <c r="H10" s="320">
        <f>SUM(H8:H9)</f>
        <v>0</v>
      </c>
      <c r="I10" s="322"/>
      <c r="J10" s="321">
        <f>SUM(J8:J9)</f>
        <v>3898</v>
      </c>
      <c r="K10" s="27"/>
      <c r="L10" s="318">
        <f>SUM(L8:L9)</f>
        <v>28254</v>
      </c>
      <c r="M10" s="322"/>
      <c r="N10" s="320">
        <f>SUM(N8:N9)</f>
        <v>-25271</v>
      </c>
      <c r="O10" s="322"/>
      <c r="P10" s="321">
        <f>SUM(P8:P9)</f>
        <v>2983</v>
      </c>
      <c r="Q10" s="5"/>
      <c r="S10" s="461"/>
      <c r="U10" s="169"/>
      <c r="V10" s="169"/>
      <c r="W10" s="169"/>
      <c r="X10" s="169"/>
      <c r="Y10" s="169"/>
      <c r="Z10" s="169"/>
      <c r="AA10" s="169"/>
      <c r="AB10" s="169"/>
      <c r="AC10" s="169"/>
      <c r="AD10" s="169"/>
      <c r="AE10" s="102"/>
      <c r="AG10" s="169"/>
      <c r="AH10" s="169"/>
      <c r="AI10" s="169"/>
      <c r="AJ10" s="262"/>
      <c r="AK10" s="260"/>
      <c r="AL10" s="260"/>
      <c r="AM10" s="256"/>
      <c r="AN10" s="264"/>
      <c r="AO10" s="256"/>
      <c r="AP10" s="264">
        <f t="shared" si="1"/>
        <v>0</v>
      </c>
      <c r="AQ10" s="264">
        <f t="shared" si="2"/>
        <v>0</v>
      </c>
      <c r="AR10" s="169"/>
      <c r="AS10" s="169"/>
      <c r="AT10" s="169"/>
      <c r="AU10" s="169"/>
      <c r="AV10" s="169"/>
      <c r="AW10" s="169"/>
      <c r="AX10" s="169"/>
    </row>
    <row r="11" spans="1:50" x14ac:dyDescent="0.25">
      <c r="F11" s="323"/>
      <c r="G11" s="322"/>
      <c r="H11" s="322"/>
      <c r="I11" s="322"/>
      <c r="J11" s="324"/>
      <c r="K11" s="27"/>
      <c r="L11" s="323"/>
      <c r="M11" s="322"/>
      <c r="N11" s="322"/>
      <c r="O11" s="322"/>
      <c r="P11" s="324"/>
      <c r="Q11" s="5"/>
      <c r="S11" s="461"/>
      <c r="U11" s="169"/>
      <c r="V11" s="169"/>
      <c r="W11" s="169"/>
      <c r="X11" s="169"/>
      <c r="Y11" s="169"/>
      <c r="Z11" s="169"/>
      <c r="AA11" s="169"/>
      <c r="AB11" s="169"/>
      <c r="AC11" s="169"/>
      <c r="AD11" s="169"/>
      <c r="AE11" s="102"/>
      <c r="AG11" s="169"/>
      <c r="AH11" s="169"/>
      <c r="AI11" s="169"/>
      <c r="AJ11" s="262"/>
      <c r="AK11" s="260"/>
      <c r="AL11" s="260"/>
      <c r="AM11" s="256"/>
      <c r="AN11" s="264"/>
      <c r="AO11" s="256"/>
      <c r="AP11" s="264">
        <f t="shared" si="1"/>
        <v>0</v>
      </c>
      <c r="AQ11" s="264">
        <f t="shared" si="2"/>
        <v>0</v>
      </c>
      <c r="AR11" s="169"/>
      <c r="AS11" s="169"/>
      <c r="AT11" s="169"/>
      <c r="AU11" s="169"/>
      <c r="AV11" s="169"/>
      <c r="AW11" s="169"/>
      <c r="AX11" s="169"/>
    </row>
    <row r="12" spans="1:50" x14ac:dyDescent="0.25">
      <c r="B12" s="7" t="s">
        <v>85</v>
      </c>
      <c r="F12" s="316"/>
      <c r="G12" s="27"/>
      <c r="H12" s="27"/>
      <c r="I12" s="27"/>
      <c r="J12" s="317"/>
      <c r="K12" s="27"/>
      <c r="L12" s="316"/>
      <c r="M12" s="27"/>
      <c r="N12" s="27"/>
      <c r="O12" s="27"/>
      <c r="P12" s="317"/>
      <c r="S12" s="461"/>
      <c r="U12" s="169"/>
      <c r="V12" s="169"/>
      <c r="W12" s="169"/>
      <c r="X12" s="169"/>
      <c r="Y12" s="169"/>
      <c r="Z12" s="169"/>
      <c r="AA12" s="169"/>
      <c r="AB12" s="169"/>
      <c r="AC12" s="169"/>
      <c r="AD12" s="169"/>
      <c r="AE12" s="102"/>
      <c r="AG12" s="169"/>
      <c r="AH12" s="169"/>
      <c r="AI12" s="169"/>
      <c r="AJ12" s="262"/>
      <c r="AK12" s="260"/>
      <c r="AL12" s="260"/>
      <c r="AM12" s="256"/>
      <c r="AN12" s="264"/>
      <c r="AO12" s="256"/>
      <c r="AP12" s="264">
        <f t="shared" si="1"/>
        <v>0</v>
      </c>
      <c r="AQ12" s="264">
        <f t="shared" si="2"/>
        <v>0</v>
      </c>
      <c r="AR12" s="169"/>
      <c r="AS12" s="169"/>
      <c r="AT12" s="169"/>
      <c r="AU12" s="169"/>
      <c r="AV12" s="169"/>
      <c r="AW12" s="169"/>
      <c r="AX12" s="169"/>
    </row>
    <row r="13" spans="1:50" x14ac:dyDescent="0.25">
      <c r="B13" s="7" t="s">
        <v>843</v>
      </c>
      <c r="C13" t="s">
        <v>86</v>
      </c>
      <c r="F13" s="316"/>
      <c r="G13" s="27"/>
      <c r="H13" s="27">
        <v>32639</v>
      </c>
      <c r="I13" s="27"/>
      <c r="J13" s="317">
        <v>10895</v>
      </c>
      <c r="K13" s="27"/>
      <c r="L13" s="316">
        <v>10932</v>
      </c>
      <c r="M13" s="27"/>
      <c r="N13" s="27">
        <f t="shared" ref="N13:N16" si="3">P13-L13</f>
        <v>1768</v>
      </c>
      <c r="O13" s="27"/>
      <c r="P13" s="317">
        <v>12700</v>
      </c>
      <c r="S13" s="461"/>
      <c r="U13" s="169"/>
      <c r="V13" s="169"/>
      <c r="W13" s="169"/>
      <c r="X13" s="169"/>
      <c r="Y13" s="169"/>
      <c r="Z13" s="169"/>
      <c r="AA13" s="169"/>
      <c r="AB13" s="169"/>
      <c r="AC13" s="169"/>
      <c r="AD13" s="169"/>
      <c r="AE13" s="102"/>
      <c r="AG13" s="169"/>
      <c r="AH13" s="169"/>
      <c r="AI13" s="169"/>
      <c r="AJ13" s="262"/>
      <c r="AK13" s="260"/>
      <c r="AL13" s="260"/>
      <c r="AM13" s="256"/>
      <c r="AN13" s="264"/>
      <c r="AO13" s="256"/>
      <c r="AP13" s="264">
        <f t="shared" si="1"/>
        <v>0</v>
      </c>
      <c r="AQ13" s="264">
        <f t="shared" si="2"/>
        <v>0</v>
      </c>
      <c r="AR13" s="169"/>
      <c r="AS13" s="169"/>
      <c r="AT13" s="169"/>
      <c r="AU13" s="169"/>
      <c r="AV13" s="169"/>
      <c r="AW13" s="169"/>
      <c r="AX13" s="169"/>
    </row>
    <row r="14" spans="1:50" x14ac:dyDescent="0.25">
      <c r="B14" s="7" t="s">
        <v>844</v>
      </c>
      <c r="C14" t="s">
        <v>88</v>
      </c>
      <c r="F14" s="316"/>
      <c r="G14" s="27"/>
      <c r="H14" s="27"/>
      <c r="I14" s="27"/>
      <c r="J14" s="317">
        <v>6142</v>
      </c>
      <c r="K14" s="27"/>
      <c r="L14" s="316">
        <v>18331</v>
      </c>
      <c r="M14" s="27"/>
      <c r="N14" s="27">
        <f t="shared" si="3"/>
        <v>10944</v>
      </c>
      <c r="O14" s="27"/>
      <c r="P14" s="317">
        <v>29275</v>
      </c>
      <c r="S14" s="461"/>
      <c r="U14" s="169"/>
      <c r="V14" s="169"/>
      <c r="W14" s="169"/>
      <c r="X14" s="169"/>
      <c r="Y14" s="169"/>
      <c r="Z14" s="169"/>
      <c r="AA14" s="169"/>
      <c r="AB14" s="169"/>
      <c r="AC14" s="169"/>
      <c r="AD14" s="169"/>
      <c r="AE14" s="102"/>
      <c r="AG14" s="169"/>
      <c r="AH14" s="169"/>
      <c r="AI14" s="169"/>
      <c r="AJ14" s="262"/>
      <c r="AK14" s="260"/>
      <c r="AL14" s="260"/>
      <c r="AM14" s="256"/>
      <c r="AN14" s="264"/>
      <c r="AO14" s="256"/>
      <c r="AP14" s="264">
        <f t="shared" si="1"/>
        <v>0</v>
      </c>
      <c r="AQ14" s="264">
        <f t="shared" si="2"/>
        <v>0</v>
      </c>
      <c r="AR14" s="169"/>
      <c r="AS14" s="169"/>
      <c r="AT14" s="169"/>
      <c r="AU14" s="169"/>
      <c r="AV14" s="169"/>
      <c r="AW14" s="169"/>
      <c r="AX14" s="169"/>
    </row>
    <row r="15" spans="1:50" x14ac:dyDescent="0.25">
      <c r="B15" s="7" t="s">
        <v>845</v>
      </c>
      <c r="C15" t="s">
        <v>89</v>
      </c>
      <c r="F15" s="316"/>
      <c r="G15" s="27"/>
      <c r="H15" s="27">
        <v>4382</v>
      </c>
      <c r="I15" s="27"/>
      <c r="J15" s="317">
        <v>26856</v>
      </c>
      <c r="K15" s="27"/>
      <c r="L15" s="316">
        <v>20603</v>
      </c>
      <c r="M15" s="27"/>
      <c r="N15" s="27">
        <f t="shared" si="3"/>
        <v>1647</v>
      </c>
      <c r="O15" s="27"/>
      <c r="P15" s="317">
        <v>22250</v>
      </c>
      <c r="S15" s="461"/>
      <c r="U15" s="169"/>
      <c r="V15" s="169"/>
      <c r="W15" s="169"/>
      <c r="X15" s="169"/>
      <c r="Y15" s="169"/>
      <c r="Z15" s="169"/>
      <c r="AA15" s="169"/>
      <c r="AB15" s="169"/>
      <c r="AC15" s="169"/>
      <c r="AD15" s="169"/>
      <c r="AE15" s="102"/>
      <c r="AG15" s="169"/>
      <c r="AH15" s="169"/>
      <c r="AI15" s="169"/>
      <c r="AJ15" s="262"/>
      <c r="AK15" s="260"/>
      <c r="AL15" s="260"/>
      <c r="AM15" s="256"/>
      <c r="AN15" s="264"/>
      <c r="AO15" s="256"/>
      <c r="AP15" s="264">
        <f t="shared" si="1"/>
        <v>0</v>
      </c>
      <c r="AQ15" s="264">
        <f t="shared" si="2"/>
        <v>0</v>
      </c>
      <c r="AR15" s="169"/>
      <c r="AS15" s="169"/>
      <c r="AT15" s="169"/>
      <c r="AU15" s="169"/>
      <c r="AV15" s="169"/>
      <c r="AW15" s="169"/>
      <c r="AX15" s="169"/>
    </row>
    <row r="16" spans="1:50" x14ac:dyDescent="0.25">
      <c r="B16" s="308">
        <v>5210</v>
      </c>
      <c r="C16" t="s">
        <v>436</v>
      </c>
      <c r="F16" s="325"/>
      <c r="G16" s="27"/>
      <c r="H16" s="326">
        <v>40014</v>
      </c>
      <c r="I16" s="27"/>
      <c r="J16" s="327">
        <v>58898</v>
      </c>
      <c r="K16" s="27"/>
      <c r="L16" s="325">
        <v>48000</v>
      </c>
      <c r="M16" s="27"/>
      <c r="N16" s="326">
        <f t="shared" si="3"/>
        <v>14000</v>
      </c>
      <c r="O16" s="27"/>
      <c r="P16" s="327">
        <v>62000</v>
      </c>
      <c r="S16" s="461"/>
      <c r="U16" s="169"/>
      <c r="V16" s="169"/>
      <c r="W16" s="169"/>
      <c r="X16" s="169"/>
      <c r="Y16" s="169"/>
      <c r="Z16" s="169"/>
      <c r="AA16" s="169"/>
      <c r="AB16" s="169"/>
      <c r="AC16" s="169"/>
      <c r="AD16" s="169"/>
      <c r="AE16" s="102"/>
      <c r="AG16" s="169"/>
      <c r="AH16" s="169"/>
      <c r="AI16" s="169"/>
      <c r="AJ16" s="262"/>
      <c r="AK16" s="260"/>
      <c r="AL16" s="260"/>
      <c r="AM16" s="256"/>
      <c r="AN16" s="264"/>
      <c r="AO16" s="256"/>
      <c r="AP16" s="264">
        <f t="shared" si="1"/>
        <v>0</v>
      </c>
      <c r="AQ16" s="264">
        <f t="shared" si="2"/>
        <v>0</v>
      </c>
      <c r="AR16" s="169"/>
      <c r="AS16" s="169"/>
      <c r="AT16" s="169"/>
      <c r="AU16" s="169"/>
      <c r="AV16" s="169"/>
      <c r="AW16" s="169"/>
      <c r="AX16" s="169"/>
    </row>
    <row r="17" spans="2:50" x14ac:dyDescent="0.25">
      <c r="B17" s="7" t="s">
        <v>90</v>
      </c>
      <c r="F17" s="316">
        <f>SUM(F12:F16)</f>
        <v>0</v>
      </c>
      <c r="G17" s="27"/>
      <c r="H17" s="27">
        <f>SUM(H12:H16)</f>
        <v>77035</v>
      </c>
      <c r="I17" s="27"/>
      <c r="J17" s="317">
        <f>SUM(J12:J16)</f>
        <v>102791</v>
      </c>
      <c r="K17" s="27"/>
      <c r="L17" s="316">
        <f>SUM(L12:L16)</f>
        <v>97866</v>
      </c>
      <c r="M17" s="27"/>
      <c r="N17" s="27">
        <f>SUM(N12:N16)</f>
        <v>28359</v>
      </c>
      <c r="O17" s="27"/>
      <c r="P17" s="317">
        <f>SUM(P12:P16)</f>
        <v>126225</v>
      </c>
      <c r="S17" s="461"/>
      <c r="U17" s="169"/>
      <c r="V17" s="169"/>
      <c r="W17" s="169"/>
      <c r="X17" s="169"/>
      <c r="Y17" s="169"/>
      <c r="Z17" s="169"/>
      <c r="AA17" s="169"/>
      <c r="AB17" s="169"/>
      <c r="AC17" s="169"/>
      <c r="AD17" s="169"/>
      <c r="AE17" s="102"/>
      <c r="AG17" s="169"/>
      <c r="AH17" s="169"/>
      <c r="AI17" s="169"/>
      <c r="AJ17" s="262"/>
      <c r="AK17" s="260"/>
      <c r="AL17" s="260"/>
      <c r="AM17" s="256"/>
      <c r="AN17" s="264"/>
      <c r="AO17" s="256"/>
      <c r="AP17" s="264">
        <f t="shared" si="1"/>
        <v>0</v>
      </c>
      <c r="AQ17" s="264">
        <f t="shared" si="2"/>
        <v>0</v>
      </c>
      <c r="AR17" s="169"/>
      <c r="AS17" s="169"/>
      <c r="AT17" s="169"/>
      <c r="AU17" s="169"/>
      <c r="AV17" s="169"/>
      <c r="AW17" s="169"/>
      <c r="AX17" s="169"/>
    </row>
    <row r="18" spans="2:50" x14ac:dyDescent="0.25">
      <c r="F18" s="316"/>
      <c r="G18" s="27"/>
      <c r="H18" s="27"/>
      <c r="I18" s="27"/>
      <c r="J18" s="317"/>
      <c r="K18" s="27"/>
      <c r="L18" s="316"/>
      <c r="M18" s="27"/>
      <c r="N18" s="27"/>
      <c r="O18" s="27"/>
      <c r="P18" s="317"/>
      <c r="S18" s="461"/>
      <c r="AG18" s="169"/>
      <c r="AH18" s="169"/>
      <c r="AI18" s="169"/>
      <c r="AJ18" s="262"/>
      <c r="AK18" s="260"/>
      <c r="AL18" s="260"/>
      <c r="AM18" s="256"/>
      <c r="AN18" s="264"/>
      <c r="AO18" s="256"/>
      <c r="AP18" s="264">
        <f t="shared" si="1"/>
        <v>0</v>
      </c>
      <c r="AQ18" s="264">
        <f t="shared" si="2"/>
        <v>0</v>
      </c>
      <c r="AR18" s="169"/>
      <c r="AS18" s="169"/>
      <c r="AT18" s="169"/>
      <c r="AU18" s="169"/>
      <c r="AV18" s="169"/>
      <c r="AW18" s="169"/>
      <c r="AX18" s="169"/>
    </row>
    <row r="19" spans="2:50" x14ac:dyDescent="0.25">
      <c r="B19" s="7" t="s">
        <v>91</v>
      </c>
      <c r="F19" s="325">
        <f>F10+F17</f>
        <v>0</v>
      </c>
      <c r="G19" s="27"/>
      <c r="H19" s="326">
        <f>H10+H17</f>
        <v>77035</v>
      </c>
      <c r="I19" s="27"/>
      <c r="J19" s="327">
        <f>J10+J17</f>
        <v>106689</v>
      </c>
      <c r="K19" s="27"/>
      <c r="L19" s="325">
        <f>L10+L17</f>
        <v>126120</v>
      </c>
      <c r="M19" s="27"/>
      <c r="N19" s="326">
        <f>N10+N17</f>
        <v>3088</v>
      </c>
      <c r="O19" s="27"/>
      <c r="P19" s="327">
        <f>P10+P17</f>
        <v>129208</v>
      </c>
      <c r="S19" s="461"/>
      <c r="AG19" s="169"/>
      <c r="AH19" s="169"/>
      <c r="AI19" s="169"/>
      <c r="AJ19" s="262"/>
      <c r="AK19" s="260"/>
      <c r="AL19" s="260"/>
      <c r="AM19" s="256"/>
      <c r="AN19" s="264"/>
      <c r="AO19" s="256"/>
      <c r="AP19" s="264">
        <f t="shared" si="1"/>
        <v>0</v>
      </c>
      <c r="AQ19" s="264">
        <f t="shared" si="2"/>
        <v>0</v>
      </c>
      <c r="AR19" s="169"/>
      <c r="AS19" s="169"/>
      <c r="AT19" s="169"/>
      <c r="AU19" s="169"/>
      <c r="AV19" s="169"/>
      <c r="AW19" s="169"/>
      <c r="AX19" s="169"/>
    </row>
    <row r="20" spans="2:50" x14ac:dyDescent="0.25">
      <c r="F20" s="316"/>
      <c r="G20" s="27"/>
      <c r="H20" s="320"/>
      <c r="I20" s="27"/>
      <c r="J20" s="321"/>
      <c r="K20" s="27"/>
      <c r="L20" s="316"/>
      <c r="M20" s="27"/>
      <c r="N20" s="320"/>
      <c r="O20" s="27"/>
      <c r="P20" s="321"/>
      <c r="S20" s="461"/>
      <c r="AG20" s="169"/>
      <c r="AH20" s="169"/>
      <c r="AI20" s="169"/>
      <c r="AJ20" s="262"/>
      <c r="AK20" s="260"/>
      <c r="AL20" s="260"/>
      <c r="AM20" s="256"/>
      <c r="AN20" s="264"/>
      <c r="AO20" s="256"/>
      <c r="AP20" s="264">
        <f t="shared" si="1"/>
        <v>0</v>
      </c>
      <c r="AQ20" s="264">
        <f t="shared" si="2"/>
        <v>0</v>
      </c>
      <c r="AR20" s="169"/>
      <c r="AS20" s="169"/>
      <c r="AT20" s="169"/>
      <c r="AU20" s="169"/>
      <c r="AV20" s="169"/>
      <c r="AW20" s="169"/>
      <c r="AX20" s="169"/>
    </row>
    <row r="21" spans="2:50" x14ac:dyDescent="0.25">
      <c r="B21" s="7" t="s">
        <v>92</v>
      </c>
      <c r="F21" s="316"/>
      <c r="G21" s="27"/>
      <c r="H21" s="27"/>
      <c r="I21" s="27"/>
      <c r="J21" s="317"/>
      <c r="K21" s="27"/>
      <c r="L21" s="316"/>
      <c r="M21" s="27"/>
      <c r="N21" s="27"/>
      <c r="O21" s="27"/>
      <c r="P21" s="317"/>
      <c r="S21" s="461"/>
      <c r="AG21" s="169"/>
      <c r="AH21" s="169"/>
      <c r="AI21" s="169"/>
      <c r="AJ21" s="262"/>
      <c r="AK21" s="260"/>
      <c r="AL21" s="260"/>
      <c r="AM21" s="256"/>
      <c r="AN21" s="264"/>
      <c r="AO21" s="256"/>
      <c r="AP21" s="264">
        <f t="shared" si="1"/>
        <v>0</v>
      </c>
      <c r="AQ21" s="264">
        <f t="shared" si="2"/>
        <v>0</v>
      </c>
      <c r="AR21" s="169"/>
      <c r="AS21" s="169"/>
      <c r="AT21" s="169"/>
      <c r="AU21" s="169"/>
      <c r="AV21" s="169"/>
      <c r="AW21" s="169"/>
      <c r="AX21" s="169"/>
    </row>
    <row r="22" spans="2:50" x14ac:dyDescent="0.25">
      <c r="B22" s="246" t="s">
        <v>728</v>
      </c>
      <c r="C22" t="s">
        <v>148</v>
      </c>
      <c r="F22" s="316"/>
      <c r="G22" s="27"/>
      <c r="H22" s="27">
        <v>36079</v>
      </c>
      <c r="I22" s="27"/>
      <c r="J22" s="317">
        <v>30726</v>
      </c>
      <c r="K22" s="27"/>
      <c r="L22" s="316">
        <v>30771</v>
      </c>
      <c r="M22" s="27"/>
      <c r="N22" s="27">
        <f t="shared" ref="N22:N30" si="4">P22-L22</f>
        <v>4797</v>
      </c>
      <c r="O22" s="27"/>
      <c r="P22" s="317">
        <v>35568</v>
      </c>
      <c r="S22" s="461"/>
      <c r="AG22" s="169"/>
      <c r="AH22" s="169"/>
      <c r="AI22" s="169"/>
      <c r="AJ22" s="262"/>
      <c r="AK22" s="260"/>
      <c r="AL22" s="260"/>
      <c r="AM22" s="256"/>
      <c r="AN22" s="264"/>
      <c r="AO22" s="256"/>
      <c r="AP22" s="264">
        <f t="shared" si="1"/>
        <v>0</v>
      </c>
      <c r="AQ22" s="264">
        <f t="shared" si="2"/>
        <v>0</v>
      </c>
      <c r="AR22" s="169"/>
      <c r="AS22" s="169"/>
      <c r="AT22" s="169"/>
      <c r="AU22" s="169"/>
      <c r="AV22" s="169"/>
      <c r="AW22" s="169"/>
      <c r="AX22" s="169"/>
    </row>
    <row r="23" spans="2:50" x14ac:dyDescent="0.25">
      <c r="B23" s="246" t="s">
        <v>720</v>
      </c>
      <c r="C23" t="s">
        <v>149</v>
      </c>
      <c r="F23" s="316"/>
      <c r="G23" s="27"/>
      <c r="H23" s="27">
        <v>6971</v>
      </c>
      <c r="I23" s="27"/>
      <c r="J23" s="317">
        <v>6417</v>
      </c>
      <c r="K23" s="27"/>
      <c r="L23" s="316">
        <v>17862</v>
      </c>
      <c r="M23" s="27"/>
      <c r="N23" s="27">
        <f t="shared" si="4"/>
        <v>4984</v>
      </c>
      <c r="O23" s="27"/>
      <c r="P23" s="317">
        <v>22846</v>
      </c>
      <c r="S23" s="461"/>
      <c r="AG23" s="169"/>
      <c r="AH23" s="169"/>
      <c r="AI23" s="169"/>
      <c r="AJ23" s="262"/>
      <c r="AK23" s="260"/>
      <c r="AL23" s="260"/>
      <c r="AM23" s="256"/>
      <c r="AN23" s="264"/>
      <c r="AO23" s="256"/>
      <c r="AP23" s="264">
        <f t="shared" si="1"/>
        <v>0</v>
      </c>
      <c r="AQ23" s="264">
        <f t="shared" si="2"/>
        <v>0</v>
      </c>
      <c r="AR23" s="169"/>
      <c r="AS23" s="169"/>
      <c r="AT23" s="169"/>
      <c r="AU23" s="169"/>
      <c r="AV23" s="169"/>
      <c r="AW23" s="169"/>
      <c r="AX23" s="169"/>
    </row>
    <row r="24" spans="2:50" x14ac:dyDescent="0.25">
      <c r="B24" s="246" t="s">
        <v>721</v>
      </c>
      <c r="C24" t="s">
        <v>150</v>
      </c>
      <c r="F24" s="316"/>
      <c r="G24" s="27"/>
      <c r="H24" s="27">
        <v>18</v>
      </c>
      <c r="I24" s="27"/>
      <c r="J24" s="317">
        <v>2170</v>
      </c>
      <c r="K24" s="27"/>
      <c r="L24" s="316">
        <v>2267</v>
      </c>
      <c r="M24" s="27"/>
      <c r="N24" s="27">
        <f t="shared" si="4"/>
        <v>33</v>
      </c>
      <c r="O24" s="27"/>
      <c r="P24" s="317">
        <v>2300</v>
      </c>
      <c r="S24" s="461"/>
      <c r="AG24" s="169"/>
      <c r="AH24" s="169"/>
      <c r="AI24" s="169"/>
      <c r="AJ24" s="262"/>
      <c r="AK24" s="260"/>
      <c r="AL24" s="260"/>
      <c r="AM24" s="256"/>
      <c r="AN24" s="264"/>
      <c r="AO24" s="256"/>
      <c r="AP24" s="264">
        <f t="shared" si="1"/>
        <v>0</v>
      </c>
      <c r="AQ24" s="264">
        <f t="shared" si="2"/>
        <v>0</v>
      </c>
      <c r="AR24" s="169"/>
      <c r="AS24" s="169"/>
      <c r="AT24" s="169"/>
      <c r="AU24" s="169"/>
      <c r="AV24" s="169"/>
      <c r="AW24" s="169"/>
      <c r="AX24" s="169"/>
    </row>
    <row r="25" spans="2:50" x14ac:dyDescent="0.25">
      <c r="B25" s="246" t="s">
        <v>722</v>
      </c>
      <c r="C25" t="s">
        <v>151</v>
      </c>
      <c r="F25" s="316"/>
      <c r="G25" s="27"/>
      <c r="H25" s="27"/>
      <c r="I25" s="27"/>
      <c r="J25" s="317"/>
      <c r="K25" s="27"/>
      <c r="L25" s="316"/>
      <c r="M25" s="27"/>
      <c r="N25" s="27">
        <f t="shared" si="4"/>
        <v>0</v>
      </c>
      <c r="O25" s="27"/>
      <c r="P25" s="317"/>
      <c r="S25" s="461"/>
      <c r="AG25" s="169"/>
      <c r="AH25" s="169"/>
      <c r="AI25" s="169"/>
      <c r="AJ25" s="262"/>
      <c r="AK25" s="260"/>
      <c r="AL25" s="260"/>
      <c r="AM25" s="256"/>
      <c r="AN25" s="264"/>
      <c r="AO25" s="256"/>
      <c r="AP25" s="264">
        <f t="shared" si="1"/>
        <v>0</v>
      </c>
      <c r="AQ25" s="264">
        <f t="shared" si="2"/>
        <v>0</v>
      </c>
      <c r="AR25" s="169"/>
      <c r="AS25" s="169"/>
      <c r="AT25" s="169"/>
      <c r="AU25" s="169"/>
      <c r="AV25" s="169"/>
      <c r="AW25" s="169"/>
      <c r="AX25" s="169"/>
    </row>
    <row r="26" spans="2:50" x14ac:dyDescent="0.25">
      <c r="B26" s="246" t="s">
        <v>723</v>
      </c>
      <c r="C26" t="s">
        <v>102</v>
      </c>
      <c r="F26" s="316"/>
      <c r="G26" s="27"/>
      <c r="H26" s="27"/>
      <c r="I26" s="27"/>
      <c r="J26" s="317"/>
      <c r="K26" s="27"/>
      <c r="L26" s="316"/>
      <c r="M26" s="27"/>
      <c r="N26" s="27">
        <f t="shared" si="4"/>
        <v>0</v>
      </c>
      <c r="O26" s="27"/>
      <c r="P26" s="317"/>
      <c r="S26" s="461"/>
      <c r="AG26" s="169"/>
      <c r="AH26" s="169"/>
      <c r="AI26" s="169"/>
      <c r="AJ26" s="262"/>
      <c r="AK26" s="260"/>
      <c r="AL26" s="260"/>
      <c r="AM26" s="256"/>
      <c r="AN26" s="264"/>
      <c r="AO26" s="256"/>
      <c r="AP26" s="264">
        <f t="shared" si="1"/>
        <v>0</v>
      </c>
      <c r="AQ26" s="264">
        <f t="shared" si="2"/>
        <v>0</v>
      </c>
      <c r="AR26" s="169"/>
      <c r="AS26" s="169"/>
      <c r="AT26" s="169"/>
      <c r="AU26" s="169"/>
      <c r="AV26" s="169"/>
      <c r="AW26" s="169"/>
      <c r="AX26" s="169"/>
    </row>
    <row r="27" spans="2:50" x14ac:dyDescent="0.25">
      <c r="B27" s="246" t="s">
        <v>724</v>
      </c>
      <c r="C27" t="s">
        <v>152</v>
      </c>
      <c r="F27" s="316"/>
      <c r="G27" s="27"/>
      <c r="H27" s="27">
        <v>29189</v>
      </c>
      <c r="I27" s="27"/>
      <c r="J27" s="317">
        <v>39122</v>
      </c>
      <c r="K27" s="27"/>
      <c r="L27" s="316">
        <v>65260</v>
      </c>
      <c r="M27" s="27"/>
      <c r="N27" s="27">
        <f t="shared" si="4"/>
        <v>-2464</v>
      </c>
      <c r="O27" s="27"/>
      <c r="P27" s="317">
        <v>62796</v>
      </c>
      <c r="S27" s="461"/>
      <c r="AG27" s="169"/>
      <c r="AH27" s="169"/>
      <c r="AI27" s="169"/>
      <c r="AJ27" s="262"/>
      <c r="AK27" s="260"/>
      <c r="AL27" s="260"/>
      <c r="AM27" s="256"/>
      <c r="AN27" s="264"/>
      <c r="AO27" s="256"/>
      <c r="AP27" s="264">
        <f t="shared" si="1"/>
        <v>0</v>
      </c>
      <c r="AQ27" s="264">
        <f t="shared" si="2"/>
        <v>0</v>
      </c>
      <c r="AR27" s="169"/>
      <c r="AS27" s="169"/>
      <c r="AT27" s="169"/>
      <c r="AU27" s="169"/>
      <c r="AV27" s="169"/>
      <c r="AW27" s="169"/>
      <c r="AX27" s="169"/>
    </row>
    <row r="28" spans="2:50" x14ac:dyDescent="0.25">
      <c r="B28" s="246" t="s">
        <v>725</v>
      </c>
      <c r="C28" t="s">
        <v>153</v>
      </c>
      <c r="F28" s="316"/>
      <c r="G28" s="27"/>
      <c r="H28" s="27">
        <v>880</v>
      </c>
      <c r="I28" s="27"/>
      <c r="J28" s="317"/>
      <c r="K28" s="27"/>
      <c r="L28" s="316">
        <v>6977</v>
      </c>
      <c r="M28" s="27"/>
      <c r="N28" s="27">
        <f t="shared" si="4"/>
        <v>-6977</v>
      </c>
      <c r="O28" s="27"/>
      <c r="P28" s="317"/>
      <c r="S28" s="461"/>
      <c r="AG28" s="169"/>
      <c r="AH28" s="169"/>
      <c r="AI28" s="169"/>
      <c r="AJ28" s="262"/>
      <c r="AK28" s="260"/>
      <c r="AL28" s="260"/>
      <c r="AM28" s="256"/>
      <c r="AN28" s="264"/>
      <c r="AO28" s="256"/>
      <c r="AP28" s="264">
        <f t="shared" si="1"/>
        <v>0</v>
      </c>
      <c r="AQ28" s="264">
        <f t="shared" si="2"/>
        <v>0</v>
      </c>
      <c r="AR28" s="169"/>
      <c r="AS28" s="169"/>
      <c r="AT28" s="169"/>
      <c r="AU28" s="169"/>
      <c r="AV28" s="169"/>
      <c r="AW28" s="169"/>
      <c r="AX28" s="169"/>
    </row>
    <row r="29" spans="2:50" x14ac:dyDescent="0.25">
      <c r="B29" s="246" t="s">
        <v>726</v>
      </c>
      <c r="C29" t="s">
        <v>154</v>
      </c>
      <c r="F29" s="316"/>
      <c r="G29" s="27"/>
      <c r="H29" s="27"/>
      <c r="I29" s="27"/>
      <c r="J29" s="317"/>
      <c r="K29" s="27"/>
      <c r="L29" s="316"/>
      <c r="M29" s="27"/>
      <c r="N29" s="27">
        <f t="shared" si="4"/>
        <v>0</v>
      </c>
      <c r="O29" s="27"/>
      <c r="P29" s="317"/>
      <c r="S29" s="461"/>
      <c r="AG29" s="169"/>
      <c r="AH29" s="169"/>
      <c r="AI29" s="169"/>
      <c r="AJ29" s="262"/>
      <c r="AK29" s="260"/>
      <c r="AL29" s="260"/>
      <c r="AM29" s="256"/>
      <c r="AN29" s="264"/>
      <c r="AO29" s="256"/>
      <c r="AP29" s="264">
        <f t="shared" si="1"/>
        <v>0</v>
      </c>
      <c r="AQ29" s="264">
        <f t="shared" si="2"/>
        <v>0</v>
      </c>
      <c r="AR29" s="169"/>
      <c r="AS29" s="169"/>
      <c r="AT29" s="169"/>
      <c r="AU29" s="169"/>
      <c r="AV29" s="169"/>
      <c r="AW29" s="169"/>
      <c r="AX29" s="169"/>
    </row>
    <row r="30" spans="2:50" x14ac:dyDescent="0.25">
      <c r="B30" s="246" t="s">
        <v>727</v>
      </c>
      <c r="C30" t="s">
        <v>155</v>
      </c>
      <c r="F30" s="325"/>
      <c r="G30" s="27"/>
      <c r="H30" s="326"/>
      <c r="I30" s="27"/>
      <c r="J30" s="327"/>
      <c r="K30" s="27"/>
      <c r="L30" s="325"/>
      <c r="M30" s="27"/>
      <c r="N30" s="326">
        <f t="shared" si="4"/>
        <v>0</v>
      </c>
      <c r="O30" s="27"/>
      <c r="P30" s="327"/>
      <c r="S30" s="461"/>
      <c r="AG30" s="169"/>
      <c r="AH30" s="169"/>
      <c r="AI30" s="169"/>
      <c r="AJ30" s="262"/>
      <c r="AK30" s="260"/>
      <c r="AL30" s="260"/>
      <c r="AM30" s="256"/>
      <c r="AN30" s="264"/>
      <c r="AO30" s="256"/>
      <c r="AP30" s="264">
        <f t="shared" si="1"/>
        <v>0</v>
      </c>
      <c r="AQ30" s="264">
        <f t="shared" si="2"/>
        <v>0</v>
      </c>
      <c r="AR30" s="169"/>
      <c r="AS30" s="169"/>
      <c r="AT30" s="169"/>
      <c r="AU30" s="169"/>
      <c r="AV30" s="169"/>
      <c r="AW30" s="169"/>
      <c r="AX30" s="169"/>
    </row>
    <row r="31" spans="2:50" x14ac:dyDescent="0.25">
      <c r="B31" s="7" t="s">
        <v>103</v>
      </c>
      <c r="F31" s="316">
        <f>SUM(F21:F30)</f>
        <v>0</v>
      </c>
      <c r="G31" s="27"/>
      <c r="H31" s="27">
        <f>SUM(H21:H30)</f>
        <v>73137</v>
      </c>
      <c r="I31" s="27"/>
      <c r="J31" s="317">
        <f>SUM(J22:J30)</f>
        <v>78435</v>
      </c>
      <c r="K31" s="27"/>
      <c r="L31" s="316">
        <f>SUM(L21:L30)</f>
        <v>123137</v>
      </c>
      <c r="M31" s="27"/>
      <c r="N31" s="27">
        <f>SUM(N21:N30)</f>
        <v>373</v>
      </c>
      <c r="O31" s="27"/>
      <c r="P31" s="317">
        <f>SUM(P21:P30)</f>
        <v>123510</v>
      </c>
      <c r="S31" s="461"/>
      <c r="AG31" s="169"/>
      <c r="AH31" s="169"/>
      <c r="AI31" s="169"/>
      <c r="AJ31" s="262"/>
      <c r="AK31" s="260"/>
      <c r="AL31" s="260"/>
      <c r="AM31" s="256"/>
      <c r="AN31" s="264"/>
      <c r="AO31" s="256"/>
      <c r="AP31" s="264">
        <f t="shared" si="1"/>
        <v>0</v>
      </c>
      <c r="AQ31" s="264">
        <f t="shared" si="2"/>
        <v>0</v>
      </c>
      <c r="AR31" s="169"/>
      <c r="AS31" s="169"/>
      <c r="AT31" s="169"/>
      <c r="AU31" s="169"/>
      <c r="AV31" s="169"/>
      <c r="AW31" s="169"/>
      <c r="AX31" s="169"/>
    </row>
    <row r="32" spans="2:50" x14ac:dyDescent="0.25">
      <c r="F32" s="316"/>
      <c r="G32" s="27"/>
      <c r="H32" s="27"/>
      <c r="I32" s="27"/>
      <c r="J32" s="317"/>
      <c r="K32" s="27"/>
      <c r="L32" s="316"/>
      <c r="M32" s="27"/>
      <c r="N32" s="27"/>
      <c r="O32" s="27"/>
      <c r="P32" s="317"/>
      <c r="S32" s="461"/>
      <c r="AG32" s="169"/>
      <c r="AH32" s="169"/>
      <c r="AI32" s="169"/>
      <c r="AJ32" s="262"/>
      <c r="AK32" s="260"/>
      <c r="AL32" s="260"/>
      <c r="AM32" s="256"/>
      <c r="AN32" s="264"/>
      <c r="AO32" s="256"/>
      <c r="AP32" s="264">
        <f t="shared" si="1"/>
        <v>0</v>
      </c>
      <c r="AQ32" s="264">
        <f t="shared" si="2"/>
        <v>0</v>
      </c>
      <c r="AR32" s="169"/>
      <c r="AS32" s="169"/>
      <c r="AT32" s="169"/>
      <c r="AU32" s="169"/>
      <c r="AV32" s="169"/>
      <c r="AW32" s="169"/>
      <c r="AX32" s="169"/>
    </row>
    <row r="33" spans="2:50" ht="15.75" thickBot="1" x14ac:dyDescent="0.3">
      <c r="D33" s="112" t="s">
        <v>717</v>
      </c>
      <c r="F33" s="328">
        <f>+F17-F31</f>
        <v>0</v>
      </c>
      <c r="G33" s="329"/>
      <c r="H33" s="329">
        <f>+H17-H31</f>
        <v>3898</v>
      </c>
      <c r="I33" s="329"/>
      <c r="J33" s="330">
        <f>+J17-J31</f>
        <v>24356</v>
      </c>
      <c r="K33" s="329"/>
      <c r="L33" s="328">
        <f>+L17-L31</f>
        <v>-25271</v>
      </c>
      <c r="M33" s="329"/>
      <c r="N33" s="329">
        <f>+N17-N31</f>
        <v>27986</v>
      </c>
      <c r="O33" s="329"/>
      <c r="P33" s="330">
        <f>+P17-P31</f>
        <v>2715</v>
      </c>
      <c r="S33" s="461"/>
      <c r="AG33" s="169"/>
      <c r="AH33" s="169"/>
      <c r="AI33" s="169"/>
      <c r="AJ33" s="262"/>
      <c r="AK33" s="260"/>
      <c r="AL33" s="260"/>
      <c r="AM33" s="256"/>
      <c r="AN33" s="264"/>
      <c r="AO33" s="256"/>
      <c r="AP33" s="264">
        <f t="shared" si="1"/>
        <v>0</v>
      </c>
      <c r="AQ33" s="264">
        <f t="shared" si="2"/>
        <v>0</v>
      </c>
      <c r="AR33" s="169"/>
      <c r="AS33" s="169"/>
      <c r="AT33" s="169"/>
      <c r="AU33" s="169"/>
      <c r="AV33" s="169"/>
      <c r="AW33" s="169"/>
      <c r="AX33" s="169"/>
    </row>
    <row r="34" spans="2:50" ht="15.75" thickTop="1" x14ac:dyDescent="0.25">
      <c r="F34" s="316"/>
      <c r="G34" s="27"/>
      <c r="H34" s="27"/>
      <c r="I34" s="27"/>
      <c r="J34" s="317"/>
      <c r="K34" s="27"/>
      <c r="L34" s="316"/>
      <c r="M34" s="27"/>
      <c r="N34" s="27"/>
      <c r="O34" s="27"/>
      <c r="P34" s="317"/>
      <c r="S34" s="461"/>
      <c r="AG34" s="169"/>
      <c r="AH34" s="169"/>
      <c r="AI34" s="169"/>
      <c r="AJ34" s="262"/>
      <c r="AK34" s="260"/>
      <c r="AL34" s="260"/>
      <c r="AM34" s="256"/>
      <c r="AN34" s="264"/>
      <c r="AO34" s="256"/>
      <c r="AP34" s="264">
        <f t="shared" si="1"/>
        <v>0</v>
      </c>
      <c r="AQ34" s="264">
        <f t="shared" si="2"/>
        <v>0</v>
      </c>
      <c r="AR34" s="169"/>
      <c r="AS34" s="169"/>
      <c r="AT34" s="169"/>
      <c r="AU34" s="169"/>
      <c r="AV34" s="169"/>
      <c r="AW34" s="169"/>
      <c r="AX34" s="169"/>
    </row>
    <row r="35" spans="2:50" x14ac:dyDescent="0.25">
      <c r="B35" s="7" t="s">
        <v>107</v>
      </c>
      <c r="F35" s="316"/>
      <c r="G35" s="27"/>
      <c r="H35" s="27"/>
      <c r="I35" s="27"/>
      <c r="J35" s="317"/>
      <c r="K35" s="27"/>
      <c r="L35" s="316"/>
      <c r="M35" s="27"/>
      <c r="N35" s="27"/>
      <c r="O35" s="27"/>
      <c r="P35" s="317"/>
      <c r="S35" s="461"/>
      <c r="AG35" s="169"/>
      <c r="AH35" s="169"/>
      <c r="AI35" s="169"/>
      <c r="AJ35" s="262"/>
      <c r="AK35" s="260"/>
      <c r="AL35" s="260"/>
      <c r="AM35" s="256"/>
      <c r="AN35" s="264"/>
      <c r="AO35" s="256"/>
      <c r="AP35" s="264">
        <f t="shared" si="1"/>
        <v>0</v>
      </c>
      <c r="AQ35" s="264">
        <f t="shared" si="2"/>
        <v>0</v>
      </c>
      <c r="AR35" s="169"/>
      <c r="AS35" s="169"/>
      <c r="AT35" s="169"/>
      <c r="AU35" s="169"/>
      <c r="AV35" s="169"/>
      <c r="AW35" s="169"/>
      <c r="AX35" s="169"/>
    </row>
    <row r="36" spans="2:50" x14ac:dyDescent="0.25">
      <c r="C36" t="s">
        <v>873</v>
      </c>
      <c r="F36" s="316">
        <f>+F8</f>
        <v>0</v>
      </c>
      <c r="G36" s="27"/>
      <c r="H36" s="27">
        <f>+H8</f>
        <v>0</v>
      </c>
      <c r="I36" s="27"/>
      <c r="J36" s="317">
        <f>+J8</f>
        <v>0</v>
      </c>
      <c r="K36" s="27"/>
      <c r="L36" s="316">
        <f>L19-L31</f>
        <v>2983</v>
      </c>
      <c r="M36" s="27"/>
      <c r="N36" s="27">
        <f t="shared" ref="N36:N37" si="5">P36-L36</f>
        <v>-2983</v>
      </c>
      <c r="O36" s="27"/>
      <c r="P36" s="317">
        <f>+P8</f>
        <v>0</v>
      </c>
      <c r="S36" s="461"/>
      <c r="AG36" s="169"/>
      <c r="AH36" s="169"/>
      <c r="AI36" s="169"/>
      <c r="AJ36" s="262"/>
      <c r="AK36" s="260"/>
      <c r="AL36" s="260"/>
      <c r="AM36" s="256"/>
      <c r="AN36" s="264"/>
      <c r="AO36" s="256"/>
      <c r="AP36" s="264">
        <f t="shared" si="1"/>
        <v>0</v>
      </c>
      <c r="AQ36" s="264">
        <f t="shared" si="2"/>
        <v>0</v>
      </c>
      <c r="AR36" s="169"/>
      <c r="AS36" s="169"/>
      <c r="AT36" s="169"/>
      <c r="AU36" s="169"/>
      <c r="AV36" s="169"/>
      <c r="AW36" s="169"/>
      <c r="AX36" s="169"/>
    </row>
    <row r="37" spans="2:50" x14ac:dyDescent="0.25">
      <c r="C37" t="s">
        <v>874</v>
      </c>
      <c r="F37" s="325">
        <f>+F10+F17-F31-F36</f>
        <v>0</v>
      </c>
      <c r="G37" s="326"/>
      <c r="H37" s="326">
        <f>+H10+H17-H31-H36</f>
        <v>3898</v>
      </c>
      <c r="I37" s="326"/>
      <c r="J37" s="327">
        <f>+J10+J17-J31-J36</f>
        <v>28254</v>
      </c>
      <c r="K37" s="27"/>
      <c r="L37" s="325">
        <f>+L10+L17-L31-L36</f>
        <v>0</v>
      </c>
      <c r="M37" s="27"/>
      <c r="N37" s="27">
        <f t="shared" si="5"/>
        <v>5698</v>
      </c>
      <c r="O37" s="27"/>
      <c r="P37" s="327">
        <f>+P10+P17-P31-P36</f>
        <v>5698</v>
      </c>
      <c r="S37" s="461"/>
      <c r="AI37" s="94" t="s">
        <v>829</v>
      </c>
      <c r="AJ37" s="298">
        <f>SUM(AJ7:AJ36)</f>
        <v>0</v>
      </c>
      <c r="AK37" s="299"/>
      <c r="AL37" s="299"/>
      <c r="AM37" s="300">
        <f>SUM(AM7:AM36)</f>
        <v>0</v>
      </c>
      <c r="AN37" s="300">
        <f>SUM(AN7:AN36)</f>
        <v>0</v>
      </c>
      <c r="AO37" s="300">
        <f>SUM(AO7:AO36)</f>
        <v>0</v>
      </c>
      <c r="AP37" s="300">
        <f>SUM(AP7:AP36)</f>
        <v>0</v>
      </c>
      <c r="AQ37" s="300">
        <f>SUM(AQ7:AQ36)</f>
        <v>0</v>
      </c>
    </row>
    <row r="38" spans="2:50" ht="15.75" thickBot="1" x14ac:dyDescent="0.3">
      <c r="D38" s="112" t="s">
        <v>109</v>
      </c>
      <c r="F38" s="376">
        <f>F10+F33</f>
        <v>0</v>
      </c>
      <c r="G38" s="377"/>
      <c r="H38" s="377">
        <f>H10+H33</f>
        <v>3898</v>
      </c>
      <c r="I38" s="377"/>
      <c r="J38" s="334">
        <v>28254</v>
      </c>
      <c r="K38" s="27"/>
      <c r="L38" s="316">
        <f>SUM(L35:L37)</f>
        <v>2983</v>
      </c>
      <c r="M38" s="27"/>
      <c r="N38" s="320">
        <f>SUM(N35:N37)</f>
        <v>2715</v>
      </c>
      <c r="O38" s="27"/>
      <c r="P38" s="317">
        <f>SUM(P35:P37)</f>
        <v>5698</v>
      </c>
      <c r="S38" s="461"/>
    </row>
    <row r="39" spans="2:50" x14ac:dyDescent="0.25">
      <c r="F39" s="370"/>
      <c r="G39" s="370"/>
      <c r="H39" s="370"/>
      <c r="I39" s="370"/>
      <c r="J39" s="112"/>
      <c r="K39" s="27"/>
      <c r="L39" s="316"/>
      <c r="M39" s="27"/>
      <c r="N39" s="27"/>
      <c r="O39" s="27"/>
      <c r="P39" s="317"/>
      <c r="S39" s="461"/>
    </row>
    <row r="40" spans="2:50" ht="16.899999999999999" customHeight="1" x14ac:dyDescent="0.25">
      <c r="F40" s="27"/>
      <c r="G40" s="27"/>
      <c r="H40" s="27"/>
      <c r="I40" s="27"/>
      <c r="J40" s="112" t="s">
        <v>110</v>
      </c>
      <c r="K40" s="27"/>
      <c r="L40" s="325">
        <f>L31+L38</f>
        <v>126120</v>
      </c>
      <c r="M40" s="27"/>
      <c r="N40" s="326">
        <f>N31+N38</f>
        <v>3088</v>
      </c>
      <c r="O40" s="27"/>
      <c r="P40" s="327">
        <f>P31+P38</f>
        <v>129208</v>
      </c>
      <c r="S40" s="461"/>
    </row>
    <row r="41" spans="2:50" ht="15.75" thickBot="1" x14ac:dyDescent="0.3">
      <c r="F41" s="371"/>
      <c r="G41" s="371"/>
      <c r="H41" s="371"/>
      <c r="I41" s="371"/>
      <c r="J41" s="112"/>
      <c r="K41" s="27"/>
      <c r="L41" s="372"/>
      <c r="M41" s="373"/>
      <c r="N41" s="373"/>
      <c r="O41" s="373"/>
      <c r="P41" s="374"/>
      <c r="S41" s="461"/>
    </row>
    <row r="42" spans="2:50" ht="15.75" thickBot="1" x14ac:dyDescent="0.3">
      <c r="F42" s="275"/>
      <c r="G42" s="275"/>
      <c r="H42" s="275"/>
      <c r="I42" s="275"/>
      <c r="J42" s="112"/>
      <c r="K42" s="275"/>
      <c r="L42" s="275"/>
      <c r="M42" s="275"/>
      <c r="N42" s="275"/>
      <c r="O42" s="275"/>
      <c r="P42" s="275"/>
      <c r="S42" s="461"/>
    </row>
    <row r="43" spans="2:50" ht="15.75" thickBot="1" x14ac:dyDescent="0.3">
      <c r="F43" s="275"/>
      <c r="G43" s="275"/>
      <c r="H43" s="275"/>
      <c r="I43" s="275"/>
      <c r="J43" s="112" t="s">
        <v>54</v>
      </c>
      <c r="K43" s="275"/>
      <c r="L43" s="375">
        <f>L40</f>
        <v>126120</v>
      </c>
      <c r="M43" s="249"/>
      <c r="N43" s="249"/>
      <c r="O43" s="249"/>
      <c r="P43" s="375">
        <f>P40</f>
        <v>129208</v>
      </c>
      <c r="S43" s="461"/>
    </row>
    <row r="44" spans="2:50" x14ac:dyDescent="0.25">
      <c r="F44" s="5"/>
      <c r="G44" s="5"/>
      <c r="H44" s="5"/>
      <c r="I44" s="5"/>
      <c r="J44" s="5"/>
      <c r="K44" s="5"/>
      <c r="L44" s="5"/>
      <c r="M44" s="5"/>
      <c r="N44" s="5"/>
      <c r="O44" s="5"/>
      <c r="P44" s="5"/>
      <c r="S44" s="461"/>
    </row>
    <row r="45" spans="2:50" ht="15.75" thickBot="1" x14ac:dyDescent="0.3">
      <c r="B45" s="94" t="s">
        <v>220</v>
      </c>
      <c r="F45" s="5"/>
      <c r="G45" s="5"/>
      <c r="H45" s="5"/>
      <c r="I45" s="5"/>
      <c r="J45" s="5"/>
      <c r="K45" s="5"/>
      <c r="L45" s="5"/>
      <c r="M45" s="5"/>
      <c r="N45" s="5"/>
      <c r="O45" s="5"/>
      <c r="P45" s="5"/>
      <c r="S45" s="461"/>
    </row>
    <row r="46" spans="2:50" x14ac:dyDescent="0.25">
      <c r="B46" s="246" t="s">
        <v>729</v>
      </c>
      <c r="C46" t="s">
        <v>198</v>
      </c>
      <c r="F46" s="282"/>
      <c r="G46" s="283"/>
      <c r="H46" s="283"/>
      <c r="I46" s="283"/>
      <c r="J46" s="283"/>
      <c r="K46" s="5"/>
      <c r="L46" s="282"/>
      <c r="M46" s="283"/>
      <c r="N46" s="283">
        <f>P46-L46</f>
        <v>0</v>
      </c>
      <c r="O46" s="283"/>
      <c r="P46" s="284"/>
      <c r="S46" s="461"/>
    </row>
    <row r="47" spans="2:50" x14ac:dyDescent="0.25">
      <c r="B47" s="246" t="s">
        <v>730</v>
      </c>
      <c r="C47" t="s">
        <v>221</v>
      </c>
      <c r="F47" s="116"/>
      <c r="G47" s="117"/>
      <c r="H47" s="117"/>
      <c r="I47" s="117"/>
      <c r="J47" s="117"/>
      <c r="K47" s="5"/>
      <c r="L47" s="116"/>
      <c r="M47" s="117"/>
      <c r="N47" s="117">
        <f>P47-L47</f>
        <v>0</v>
      </c>
      <c r="O47" s="117"/>
      <c r="P47" s="118"/>
    </row>
    <row r="48" spans="2:50" x14ac:dyDescent="0.25">
      <c r="B48" s="246" t="s">
        <v>731</v>
      </c>
      <c r="C48" t="s">
        <v>222</v>
      </c>
      <c r="F48" s="116"/>
      <c r="G48" s="117"/>
      <c r="H48" s="117"/>
      <c r="I48" s="117"/>
      <c r="J48" s="117"/>
      <c r="K48" s="5"/>
      <c r="L48" s="116"/>
      <c r="M48" s="117"/>
      <c r="N48" s="117">
        <f t="shared" ref="N48:N51" si="6">P48-L48</f>
        <v>0</v>
      </c>
      <c r="O48" s="117"/>
      <c r="P48" s="118"/>
    </row>
    <row r="49" spans="2:16" x14ac:dyDescent="0.25">
      <c r="B49" s="246" t="s">
        <v>732</v>
      </c>
      <c r="C49" t="s">
        <v>223</v>
      </c>
      <c r="F49" s="116"/>
      <c r="G49" s="117"/>
      <c r="H49" s="117"/>
      <c r="I49" s="117"/>
      <c r="J49" s="117"/>
      <c r="K49" s="5"/>
      <c r="L49" s="116"/>
      <c r="M49" s="117"/>
      <c r="N49" s="117">
        <f t="shared" si="6"/>
        <v>0</v>
      </c>
      <c r="O49" s="117"/>
      <c r="P49" s="118"/>
    </row>
    <row r="50" spans="2:16" x14ac:dyDescent="0.25">
      <c r="B50" s="246" t="s">
        <v>733</v>
      </c>
      <c r="C50" t="s">
        <v>245</v>
      </c>
      <c r="F50" s="116"/>
      <c r="G50" s="117"/>
      <c r="H50" s="117"/>
      <c r="I50" s="117"/>
      <c r="J50" s="117"/>
      <c r="K50" s="5"/>
      <c r="L50" s="116"/>
      <c r="M50" s="117"/>
      <c r="N50" s="117">
        <f t="shared" si="6"/>
        <v>0</v>
      </c>
      <c r="O50" s="117"/>
      <c r="P50" s="118"/>
    </row>
    <row r="51" spans="2:16" x14ac:dyDescent="0.25">
      <c r="B51" s="246" t="s">
        <v>734</v>
      </c>
      <c r="C51" t="s">
        <v>224</v>
      </c>
      <c r="F51" s="285"/>
      <c r="G51" s="117"/>
      <c r="H51" s="286"/>
      <c r="I51" s="117"/>
      <c r="J51" s="286"/>
      <c r="K51" s="5"/>
      <c r="L51" s="285"/>
      <c r="M51" s="117"/>
      <c r="N51" s="286">
        <f t="shared" si="6"/>
        <v>0</v>
      </c>
      <c r="O51" s="117"/>
      <c r="P51" s="287"/>
    </row>
    <row r="52" spans="2:16" x14ac:dyDescent="0.25">
      <c r="B52"/>
      <c r="D52" t="s">
        <v>225</v>
      </c>
      <c r="F52" s="116">
        <f>SUM(F46:F51)</f>
        <v>0</v>
      </c>
      <c r="G52" s="117"/>
      <c r="H52" s="117">
        <f>SUM(H46:H51)</f>
        <v>0</v>
      </c>
      <c r="I52" s="117"/>
      <c r="J52" s="288">
        <f>SUM(J46:J51)</f>
        <v>0</v>
      </c>
      <c r="K52" s="5"/>
      <c r="L52" s="116">
        <f>SUM(L46:L51)</f>
        <v>0</v>
      </c>
      <c r="M52" s="117"/>
      <c r="N52" s="117">
        <f>SUM(N46:N51)</f>
        <v>0</v>
      </c>
      <c r="O52" s="117"/>
      <c r="P52" s="288">
        <f>SUM(P46:P51)</f>
        <v>0</v>
      </c>
    </row>
    <row r="53" spans="2:16" ht="15.75" thickBot="1" x14ac:dyDescent="0.3">
      <c r="B53"/>
      <c r="F53" s="289"/>
      <c r="G53" s="290"/>
      <c r="H53" s="290"/>
      <c r="I53" s="290"/>
      <c r="J53" s="291"/>
      <c r="K53" s="5"/>
      <c r="L53" s="289"/>
      <c r="M53" s="290"/>
      <c r="N53" s="290"/>
      <c r="O53" s="290"/>
      <c r="P53" s="291"/>
    </row>
    <row r="54" spans="2:16" x14ac:dyDescent="0.25">
      <c r="F54" s="5"/>
      <c r="G54" s="5"/>
      <c r="H54" s="5"/>
      <c r="I54" s="5"/>
      <c r="J54" s="5"/>
      <c r="K54" s="5"/>
      <c r="L54" s="5"/>
      <c r="M54" s="5"/>
      <c r="N54" s="5"/>
      <c r="O54" s="5"/>
      <c r="P54" s="5"/>
    </row>
  </sheetData>
  <mergeCells count="5">
    <mergeCell ref="S1:S46"/>
    <mergeCell ref="U3:AA3"/>
    <mergeCell ref="AR3:AX3"/>
    <mergeCell ref="U4:AA4"/>
    <mergeCell ref="AR4:AX4"/>
  </mergeCells>
  <pageMargins left="0.27" right="0.25" top="0.43" bottom="0.4" header="0.3" footer="0.17"/>
  <pageSetup scale="85" orientation="portrait" r:id="rId1"/>
  <headerFooter>
    <oddFooter>&amp;L&amp;D &amp;F&amp;C23&amp;R&amp;A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pageSetUpPr fitToPage="1"/>
  </sheetPr>
  <dimension ref="A1:AX72"/>
  <sheetViews>
    <sheetView topLeftCell="A21" zoomScale="90" zoomScaleNormal="90" workbookViewId="0">
      <selection activeCell="L56" sqref="L56"/>
    </sheetView>
  </sheetViews>
  <sheetFormatPr defaultRowHeight="15" x14ac:dyDescent="0.25"/>
  <cols>
    <col min="1" max="1" width="2.42578125" customWidth="1"/>
    <col min="2" max="2" width="6.85546875" style="7" customWidth="1"/>
    <col min="3" max="3" width="4.140625" customWidth="1"/>
    <col min="4" max="4" width="26.85546875" customWidth="1"/>
    <col min="5" max="5" width="0.85546875" customWidth="1"/>
    <col min="6" max="6" width="11.140625" customWidth="1"/>
    <col min="7" max="7" width="1.42578125" customWidth="1"/>
    <col min="8" max="8" width="11.140625" customWidth="1"/>
    <col min="9" max="9" width="0.85546875" customWidth="1"/>
    <col min="10" max="10" width="12.28515625" customWidth="1"/>
    <col min="11" max="11" width="1" customWidth="1"/>
    <col min="12" max="12" width="12.42578125" customWidth="1"/>
    <col min="13" max="13" width="0.85546875" customWidth="1"/>
    <col min="14" max="14" width="12.85546875" bestFit="1" customWidth="1"/>
    <col min="15" max="15" width="0.5703125" customWidth="1"/>
    <col min="16" max="16" width="12.85546875" bestFit="1" customWidth="1"/>
    <col min="17" max="17" width="1.140625" customWidth="1"/>
    <col min="19" max="19" width="8.85546875" style="258"/>
    <col min="20" max="20" width="13.140625" customWidth="1"/>
    <col min="21" max="21" width="12.28515625" customWidth="1"/>
    <col min="28" max="28" width="24.28515625" customWidth="1"/>
    <col min="29" max="29" width="18" customWidth="1"/>
    <col min="30" max="30" width="17.28515625" customWidth="1"/>
    <col min="31" max="31" width="16.140625" customWidth="1"/>
    <col min="34" max="34" width="13.85546875" customWidth="1"/>
    <col min="40" max="40" width="12.28515625" customWidth="1"/>
    <col min="41" max="41" width="10" bestFit="1" customWidth="1"/>
    <col min="42" max="42" width="18" customWidth="1"/>
    <col min="43" max="43" width="18.140625" bestFit="1" customWidth="1"/>
    <col min="50" max="50" width="12.85546875" customWidth="1"/>
  </cols>
  <sheetData>
    <row r="1" spans="1:50" x14ac:dyDescent="0.25">
      <c r="T1" s="25">
        <f>+P18</f>
        <v>0</v>
      </c>
      <c r="U1" t="s">
        <v>854</v>
      </c>
    </row>
    <row r="2" spans="1:50" x14ac:dyDescent="0.25">
      <c r="T2" s="25">
        <f>+P21</f>
        <v>0</v>
      </c>
      <c r="U2" t="s">
        <v>855</v>
      </c>
    </row>
    <row r="3" spans="1:50" x14ac:dyDescent="0.25">
      <c r="T3" s="25">
        <f>+P33</f>
        <v>0</v>
      </c>
      <c r="U3" t="s">
        <v>856</v>
      </c>
    </row>
    <row r="4" spans="1:50" x14ac:dyDescent="0.25">
      <c r="T4" s="25">
        <f>+P35</f>
        <v>0</v>
      </c>
      <c r="U4" t="s">
        <v>857</v>
      </c>
    </row>
    <row r="6" spans="1:50" x14ac:dyDescent="0.25">
      <c r="A6" s="3" t="str">
        <f>TOC!$A$1</f>
        <v>Hinsdale County School District RE-1</v>
      </c>
      <c r="B6" s="2"/>
      <c r="C6" s="1"/>
      <c r="D6" s="1"/>
      <c r="E6" s="1"/>
      <c r="F6" s="1"/>
      <c r="G6" s="1"/>
      <c r="H6" s="1"/>
      <c r="I6" s="1"/>
      <c r="J6" s="1"/>
      <c r="K6" s="1"/>
      <c r="L6" s="1"/>
      <c r="M6" s="1"/>
      <c r="N6" s="1"/>
      <c r="O6" s="1"/>
      <c r="P6" s="1"/>
      <c r="Q6" s="1"/>
      <c r="S6" s="461" t="s">
        <v>822</v>
      </c>
    </row>
    <row r="7" spans="1:50" ht="15.75" thickBot="1" x14ac:dyDescent="0.3">
      <c r="A7" s="4" t="str">
        <f>'Food Svc'!A2</f>
        <v>Adopted  Budget</v>
      </c>
      <c r="B7" s="2"/>
      <c r="C7" s="1"/>
      <c r="D7" s="1"/>
      <c r="E7" s="1"/>
      <c r="F7" s="1"/>
      <c r="G7" s="1"/>
      <c r="H7" s="1"/>
      <c r="I7" s="1"/>
      <c r="J7" s="1"/>
      <c r="K7" s="1"/>
      <c r="L7" s="1"/>
      <c r="M7" s="1"/>
      <c r="N7" s="1"/>
      <c r="O7" s="1"/>
      <c r="P7" s="1"/>
      <c r="Q7" s="1"/>
      <c r="S7" s="461"/>
      <c r="T7" s="25">
        <f>P18</f>
        <v>0</v>
      </c>
    </row>
    <row r="8" spans="1:50" ht="16.5" thickBot="1" x14ac:dyDescent="0.3">
      <c r="A8" s="4" t="s">
        <v>866</v>
      </c>
      <c r="B8" s="2"/>
      <c r="C8" s="1"/>
      <c r="D8" s="1"/>
      <c r="E8" s="1"/>
      <c r="F8" s="1"/>
      <c r="G8" s="1"/>
      <c r="H8" s="1"/>
      <c r="I8" s="1"/>
      <c r="J8" s="1"/>
      <c r="K8" s="1"/>
      <c r="L8" s="1"/>
      <c r="M8" s="1"/>
      <c r="N8" s="1"/>
      <c r="O8" s="1"/>
      <c r="P8" s="1"/>
      <c r="Q8" s="1"/>
      <c r="S8" s="461"/>
      <c r="U8" s="459" t="s">
        <v>673</v>
      </c>
      <c r="V8" s="459"/>
      <c r="W8" s="459"/>
      <c r="X8" s="459"/>
      <c r="Y8" s="459"/>
      <c r="Z8" s="459"/>
      <c r="AA8" s="459"/>
      <c r="AC8" s="222" t="s">
        <v>211</v>
      </c>
      <c r="AD8" s="222" t="s">
        <v>211</v>
      </c>
      <c r="AE8" s="222" t="s">
        <v>676</v>
      </c>
      <c r="AG8" s="169"/>
      <c r="AH8" s="169"/>
      <c r="AI8" s="169"/>
      <c r="AJ8" s="5"/>
      <c r="AK8" s="5"/>
      <c r="AL8" s="5"/>
      <c r="AM8" s="5"/>
      <c r="AR8" s="459" t="s">
        <v>673</v>
      </c>
      <c r="AS8" s="459"/>
      <c r="AT8" s="459"/>
      <c r="AU8" s="459"/>
      <c r="AV8" s="459"/>
      <c r="AW8" s="459"/>
      <c r="AX8" s="459"/>
    </row>
    <row r="9" spans="1:50" ht="16.5" thickBot="1" x14ac:dyDescent="0.3">
      <c r="A9" s="4" t="str">
        <f>'Food Svc'!A4</f>
        <v>FY 2023/24</v>
      </c>
      <c r="B9" s="2"/>
      <c r="C9" s="1"/>
      <c r="D9" s="1"/>
      <c r="E9" s="1"/>
      <c r="F9" s="1"/>
      <c r="G9" s="1"/>
      <c r="H9" s="1"/>
      <c r="I9" s="1"/>
      <c r="J9" s="1"/>
      <c r="K9" s="1"/>
      <c r="L9" s="1"/>
      <c r="M9" s="1"/>
      <c r="N9" s="1"/>
      <c r="O9" s="1"/>
      <c r="P9" s="1"/>
      <c r="Q9" s="1"/>
      <c r="S9" s="461"/>
      <c r="U9" s="460" t="s">
        <v>823</v>
      </c>
      <c r="V9" s="460"/>
      <c r="W9" s="460"/>
      <c r="X9" s="460"/>
      <c r="Y9" s="460"/>
      <c r="Z9" s="460"/>
      <c r="AA9" s="460"/>
      <c r="AC9" s="222"/>
      <c r="AD9" s="222" t="s">
        <v>810</v>
      </c>
      <c r="AE9" s="222"/>
      <c r="AG9" s="274"/>
      <c r="AH9" s="274"/>
      <c r="AI9" s="169"/>
      <c r="AJ9" s="262"/>
      <c r="AK9" s="260"/>
      <c r="AL9" s="260"/>
      <c r="AM9" s="271" t="s">
        <v>827</v>
      </c>
      <c r="AN9" s="273">
        <f>+BudgetAssump!$K$23+BudgetAssump!K16</f>
        <v>0.214</v>
      </c>
      <c r="AO9" s="256"/>
      <c r="AP9" s="264" t="s">
        <v>825</v>
      </c>
      <c r="AQ9" s="264"/>
      <c r="AR9" s="460" t="s">
        <v>823</v>
      </c>
      <c r="AS9" s="460"/>
      <c r="AT9" s="460"/>
      <c r="AU9" s="460"/>
      <c r="AV9" s="460"/>
      <c r="AW9" s="460"/>
      <c r="AX9" s="460"/>
    </row>
    <row r="10" spans="1:50" ht="15.75" thickBot="1" x14ac:dyDescent="0.3">
      <c r="A10" s="4"/>
      <c r="B10" s="2"/>
      <c r="C10" s="1"/>
      <c r="D10" s="1"/>
      <c r="E10" s="1"/>
      <c r="F10" s="1"/>
      <c r="G10" s="1"/>
      <c r="H10" s="1"/>
      <c r="I10" s="1"/>
      <c r="J10" s="1"/>
      <c r="K10" s="1"/>
      <c r="L10" s="1"/>
      <c r="M10" s="1"/>
      <c r="N10" s="1"/>
      <c r="O10" s="1"/>
      <c r="P10" s="1"/>
      <c r="Q10" s="1"/>
      <c r="S10" s="461"/>
      <c r="T10" t="s">
        <v>821</v>
      </c>
      <c r="U10" s="5" t="s">
        <v>819</v>
      </c>
      <c r="V10" s="5" t="s">
        <v>819</v>
      </c>
      <c r="W10" s="5" t="s">
        <v>819</v>
      </c>
      <c r="X10" s="5" t="s">
        <v>819</v>
      </c>
      <c r="Y10" s="5" t="s">
        <v>819</v>
      </c>
      <c r="Z10" s="5" t="s">
        <v>819</v>
      </c>
      <c r="AA10" s="5" t="s">
        <v>819</v>
      </c>
      <c r="AC10" s="5" t="s">
        <v>820</v>
      </c>
      <c r="AD10" s="5" t="s">
        <v>820</v>
      </c>
      <c r="AE10" s="5" t="s">
        <v>820</v>
      </c>
      <c r="AG10" s="169" t="s">
        <v>819</v>
      </c>
      <c r="AH10" s="169" t="s">
        <v>819</v>
      </c>
      <c r="AI10" s="169" t="s">
        <v>819</v>
      </c>
      <c r="AJ10" s="262" t="s">
        <v>820</v>
      </c>
      <c r="AK10" s="262" t="s">
        <v>820</v>
      </c>
      <c r="AL10" s="262" t="s">
        <v>820</v>
      </c>
      <c r="AM10" s="256" t="s">
        <v>820</v>
      </c>
      <c r="AN10" s="264" t="s">
        <v>820</v>
      </c>
      <c r="AO10" s="256" t="s">
        <v>820</v>
      </c>
      <c r="AP10" s="264" t="s">
        <v>820</v>
      </c>
      <c r="AQ10" s="264"/>
      <c r="AR10" s="256" t="s">
        <v>819</v>
      </c>
      <c r="AS10" s="256" t="s">
        <v>819</v>
      </c>
      <c r="AT10" s="256" t="s">
        <v>819</v>
      </c>
      <c r="AU10" s="256" t="s">
        <v>819</v>
      </c>
      <c r="AV10" s="256" t="s">
        <v>819</v>
      </c>
      <c r="AW10" s="256" t="s">
        <v>819</v>
      </c>
      <c r="AX10" s="169" t="s">
        <v>819</v>
      </c>
    </row>
    <row r="11" spans="1:50" ht="15.75" thickBot="1" x14ac:dyDescent="0.3">
      <c r="F11" s="28" t="str">
        <f>'GF Summary'!$F$6</f>
        <v>Actuals</v>
      </c>
      <c r="G11" s="29"/>
      <c r="H11" s="29" t="str">
        <f>'GF Summary'!$H$6</f>
        <v>Actuals</v>
      </c>
      <c r="I11" s="29"/>
      <c r="J11" s="30" t="str">
        <f>'GF Summary'!$J$6</f>
        <v>Actuals</v>
      </c>
      <c r="K11" s="5"/>
      <c r="L11" s="28" t="str">
        <f>'GF Summary'!$L$6</f>
        <v>Revised</v>
      </c>
      <c r="M11" s="29"/>
      <c r="N11" s="29"/>
      <c r="O11" s="29"/>
      <c r="P11" s="30" t="str">
        <f>'GF Summary'!$P$6</f>
        <v>Proposed</v>
      </c>
      <c r="Q11" s="5"/>
      <c r="S11" s="461"/>
      <c r="U11" s="218" t="s">
        <v>420</v>
      </c>
      <c r="V11" s="221" t="s">
        <v>415</v>
      </c>
      <c r="W11" s="219" t="s">
        <v>421</v>
      </c>
      <c r="X11" s="221" t="s">
        <v>674</v>
      </c>
      <c r="Y11" s="219" t="s">
        <v>675</v>
      </c>
      <c r="Z11" s="221" t="s">
        <v>424</v>
      </c>
      <c r="AA11" s="220" t="s">
        <v>425</v>
      </c>
      <c r="AB11" s="220" t="s">
        <v>809</v>
      </c>
      <c r="AC11" s="221" t="s">
        <v>430</v>
      </c>
      <c r="AD11" s="220" t="s">
        <v>811</v>
      </c>
      <c r="AE11" s="221" t="s">
        <v>430</v>
      </c>
      <c r="AG11" s="272" t="s">
        <v>414</v>
      </c>
      <c r="AH11" s="272" t="s">
        <v>426</v>
      </c>
      <c r="AI11" s="272" t="s">
        <v>824</v>
      </c>
      <c r="AJ11" s="263" t="s">
        <v>416</v>
      </c>
      <c r="AK11" s="261" t="s">
        <v>417</v>
      </c>
      <c r="AL11" s="261" t="s">
        <v>418</v>
      </c>
      <c r="AM11" s="259" t="s">
        <v>419</v>
      </c>
      <c r="AN11" s="265" t="s">
        <v>439</v>
      </c>
      <c r="AO11" s="259" t="s">
        <v>440</v>
      </c>
      <c r="AP11" s="265" t="s">
        <v>441</v>
      </c>
      <c r="AQ11" s="265" t="s">
        <v>826</v>
      </c>
      <c r="AR11" s="168" t="s">
        <v>420</v>
      </c>
      <c r="AS11" s="168" t="s">
        <v>415</v>
      </c>
      <c r="AT11" s="168" t="s">
        <v>421</v>
      </c>
      <c r="AU11" s="168" t="s">
        <v>422</v>
      </c>
      <c r="AV11" s="168" t="s">
        <v>423</v>
      </c>
      <c r="AW11" s="168" t="s">
        <v>424</v>
      </c>
      <c r="AX11" s="272" t="s">
        <v>425</v>
      </c>
    </row>
    <row r="12" spans="1:50" ht="15.75" thickBot="1" x14ac:dyDescent="0.3">
      <c r="F12" s="31" t="str">
        <f>'GF Summary'!$F$7</f>
        <v>FY 19-20</v>
      </c>
      <c r="G12" s="32"/>
      <c r="H12" s="33" t="str">
        <f>'GF Summary'!$H$7</f>
        <v>FY 20-21</v>
      </c>
      <c r="I12" s="33"/>
      <c r="J12" s="34" t="str">
        <f>'GF Summary'!$J$7</f>
        <v>FY 21-22</v>
      </c>
      <c r="K12" s="5"/>
      <c r="L12" s="31" t="str">
        <f>'GF Summary'!$L$7</f>
        <v>FY 22-23</v>
      </c>
      <c r="M12" s="33"/>
      <c r="N12" s="33" t="s">
        <v>81</v>
      </c>
      <c r="O12" s="33"/>
      <c r="P12" s="34" t="str">
        <f>'GF Summary'!$P$7</f>
        <v>FY 23-24</v>
      </c>
      <c r="Q12" s="5"/>
      <c r="S12" s="461"/>
      <c r="U12" s="169"/>
      <c r="V12" s="169"/>
      <c r="W12" s="169"/>
      <c r="X12" s="169"/>
      <c r="Y12" s="169"/>
      <c r="Z12" s="169"/>
      <c r="AA12" s="169"/>
      <c r="AB12" s="169"/>
      <c r="AC12" s="256"/>
      <c r="AD12" s="256"/>
      <c r="AE12" s="257"/>
      <c r="AG12" s="169"/>
      <c r="AH12" s="169"/>
      <c r="AI12" s="169"/>
      <c r="AJ12" s="262"/>
      <c r="AK12" s="260"/>
      <c r="AL12" s="260"/>
      <c r="AM12" s="256"/>
      <c r="AN12" s="264">
        <f>+AM12*AN9</f>
        <v>0</v>
      </c>
      <c r="AO12" s="256"/>
      <c r="AP12" s="264">
        <f>AN12+AO12</f>
        <v>0</v>
      </c>
      <c r="AQ12" s="264">
        <f>+AP12+AM12</f>
        <v>0</v>
      </c>
      <c r="AR12" s="169"/>
      <c r="AS12" s="169"/>
      <c r="AT12" s="169"/>
      <c r="AU12" s="169"/>
      <c r="AV12" s="169"/>
      <c r="AW12" s="169"/>
      <c r="AX12" s="169"/>
    </row>
    <row r="13" spans="1:50" x14ac:dyDescent="0.25">
      <c r="B13" s="7" t="s">
        <v>82</v>
      </c>
      <c r="F13" s="323"/>
      <c r="G13" s="322"/>
      <c r="H13" s="322"/>
      <c r="I13" s="322"/>
      <c r="J13" s="324"/>
      <c r="K13" s="27"/>
      <c r="L13" s="323"/>
      <c r="M13" s="322"/>
      <c r="N13" s="322"/>
      <c r="O13" s="322"/>
      <c r="P13" s="324"/>
      <c r="Q13" s="5"/>
      <c r="S13" s="461"/>
      <c r="U13" s="169"/>
      <c r="V13" s="169"/>
      <c r="W13" s="169"/>
      <c r="X13" s="169"/>
      <c r="Y13" s="169"/>
      <c r="Z13" s="169"/>
      <c r="AA13" s="169"/>
      <c r="AB13" s="169"/>
      <c r="AC13" s="169"/>
      <c r="AD13" s="169"/>
      <c r="AE13" s="102"/>
      <c r="AG13" s="169"/>
      <c r="AH13" s="169"/>
      <c r="AI13" s="169"/>
      <c r="AJ13" s="262"/>
      <c r="AK13" s="260"/>
      <c r="AL13" s="260"/>
      <c r="AM13" s="256"/>
      <c r="AN13" s="264"/>
      <c r="AO13" s="256"/>
      <c r="AP13" s="264">
        <f t="shared" ref="AP13:AP39" si="0">AN13+AO13</f>
        <v>0</v>
      </c>
      <c r="AQ13" s="264">
        <f t="shared" ref="AQ13:AQ39" si="1">+AP13+AM13</f>
        <v>0</v>
      </c>
      <c r="AR13" s="169"/>
      <c r="AS13" s="169"/>
      <c r="AT13" s="169"/>
      <c r="AU13" s="169"/>
      <c r="AV13" s="169"/>
      <c r="AW13" s="169"/>
      <c r="AX13" s="169"/>
    </row>
    <row r="14" spans="1:50" x14ac:dyDescent="0.25">
      <c r="C14" t="s">
        <v>83</v>
      </c>
      <c r="F14" s="378"/>
      <c r="G14" s="322"/>
      <c r="H14" s="379"/>
      <c r="I14" s="322"/>
      <c r="J14" s="380"/>
      <c r="K14" s="27"/>
      <c r="L14" s="378"/>
      <c r="M14" s="322"/>
      <c r="N14" s="379"/>
      <c r="O14" s="322"/>
      <c r="P14" s="380"/>
      <c r="Q14" s="5"/>
      <c r="S14" s="461"/>
      <c r="U14" s="169"/>
      <c r="V14" s="169"/>
      <c r="W14" s="169"/>
      <c r="X14" s="169"/>
      <c r="Y14" s="169"/>
      <c r="Z14" s="169"/>
      <c r="AA14" s="169"/>
      <c r="AB14" s="169"/>
      <c r="AC14" s="169"/>
      <c r="AD14" s="169"/>
      <c r="AE14" s="102"/>
      <c r="AG14" s="169"/>
      <c r="AH14" s="169"/>
      <c r="AI14" s="169"/>
      <c r="AJ14" s="262"/>
      <c r="AK14" s="260"/>
      <c r="AL14" s="260"/>
      <c r="AM14" s="256"/>
      <c r="AN14" s="264"/>
      <c r="AO14" s="256"/>
      <c r="AP14" s="264">
        <f t="shared" si="0"/>
        <v>0</v>
      </c>
      <c r="AQ14" s="264">
        <f t="shared" si="1"/>
        <v>0</v>
      </c>
      <c r="AR14" s="169"/>
      <c r="AS14" s="169"/>
      <c r="AT14" s="169"/>
      <c r="AU14" s="169"/>
      <c r="AV14" s="169"/>
      <c r="AW14" s="169"/>
      <c r="AX14" s="169"/>
    </row>
    <row r="15" spans="1:50" x14ac:dyDescent="0.25">
      <c r="B15" s="7" t="s">
        <v>84</v>
      </c>
      <c r="F15" s="316">
        <f>SUM(F14:F14)</f>
        <v>0</v>
      </c>
      <c r="G15" s="322"/>
      <c r="H15" s="27">
        <f>SUM(H14:H14)</f>
        <v>0</v>
      </c>
      <c r="I15" s="322"/>
      <c r="J15" s="317">
        <f>SUM(J14:J14)</f>
        <v>0</v>
      </c>
      <c r="K15" s="27"/>
      <c r="L15" s="316">
        <f>SUM(L14:L14)</f>
        <v>0</v>
      </c>
      <c r="M15" s="322"/>
      <c r="N15" s="27">
        <f>SUM(N14:N14)</f>
        <v>0</v>
      </c>
      <c r="O15" s="322"/>
      <c r="P15" s="317">
        <f>SUM(P14:P14)</f>
        <v>0</v>
      </c>
      <c r="Q15" s="5"/>
      <c r="S15" s="461"/>
      <c r="U15" s="169"/>
      <c r="V15" s="169"/>
      <c r="W15" s="169"/>
      <c r="X15" s="169"/>
      <c r="Y15" s="169"/>
      <c r="Z15" s="169"/>
      <c r="AA15" s="169"/>
      <c r="AB15" s="169"/>
      <c r="AC15" s="169"/>
      <c r="AD15" s="169"/>
      <c r="AE15" s="102"/>
      <c r="AG15" s="169"/>
      <c r="AH15" s="169"/>
      <c r="AI15" s="169"/>
      <c r="AJ15" s="262"/>
      <c r="AK15" s="260"/>
      <c r="AL15" s="260"/>
      <c r="AM15" s="256"/>
      <c r="AN15" s="264"/>
      <c r="AO15" s="256"/>
      <c r="AP15" s="264">
        <f t="shared" si="0"/>
        <v>0</v>
      </c>
      <c r="AQ15" s="264">
        <f t="shared" si="1"/>
        <v>0</v>
      </c>
      <c r="AR15" s="169"/>
      <c r="AS15" s="169"/>
      <c r="AT15" s="169"/>
      <c r="AU15" s="169"/>
      <c r="AV15" s="169"/>
      <c r="AW15" s="169"/>
      <c r="AX15" s="169"/>
    </row>
    <row r="16" spans="1:50" x14ac:dyDescent="0.25">
      <c r="F16" s="323"/>
      <c r="G16" s="322"/>
      <c r="H16" s="322"/>
      <c r="I16" s="322"/>
      <c r="J16" s="324"/>
      <c r="K16" s="27"/>
      <c r="L16" s="323"/>
      <c r="M16" s="322"/>
      <c r="N16" s="322"/>
      <c r="O16" s="322"/>
      <c r="P16" s="324"/>
      <c r="Q16" s="5"/>
      <c r="S16" s="461"/>
      <c r="U16" s="169"/>
      <c r="V16" s="169"/>
      <c r="W16" s="169"/>
      <c r="X16" s="169"/>
      <c r="Y16" s="169"/>
      <c r="Z16" s="169"/>
      <c r="AA16" s="169"/>
      <c r="AB16" s="169"/>
      <c r="AC16" s="169"/>
      <c r="AD16" s="169"/>
      <c r="AE16" s="102"/>
      <c r="AG16" s="169"/>
      <c r="AH16" s="169"/>
      <c r="AI16" s="169"/>
      <c r="AJ16" s="262"/>
      <c r="AK16" s="260"/>
      <c r="AL16" s="260"/>
      <c r="AM16" s="256"/>
      <c r="AN16" s="264"/>
      <c r="AO16" s="256"/>
      <c r="AP16" s="264">
        <f t="shared" si="0"/>
        <v>0</v>
      </c>
      <c r="AQ16" s="264">
        <f t="shared" si="1"/>
        <v>0</v>
      </c>
      <c r="AR16" s="169"/>
      <c r="AS16" s="169"/>
      <c r="AT16" s="169"/>
      <c r="AU16" s="169"/>
      <c r="AV16" s="169"/>
      <c r="AW16" s="169"/>
      <c r="AX16" s="169"/>
    </row>
    <row r="17" spans="2:50" x14ac:dyDescent="0.25">
      <c r="B17" s="7" t="s">
        <v>85</v>
      </c>
      <c r="F17" s="316"/>
      <c r="G17" s="27"/>
      <c r="H17" s="27"/>
      <c r="I17" s="27"/>
      <c r="J17" s="317"/>
      <c r="K17" s="27"/>
      <c r="L17" s="316"/>
      <c r="M17" s="27"/>
      <c r="N17" s="27"/>
      <c r="O17" s="27"/>
      <c r="P17" s="317"/>
      <c r="S17" s="461"/>
      <c r="U17" s="169"/>
      <c r="V17" s="169"/>
      <c r="W17" s="169"/>
      <c r="X17" s="169"/>
      <c r="Y17" s="169"/>
      <c r="Z17" s="169"/>
      <c r="AA17" s="169"/>
      <c r="AB17" s="169"/>
      <c r="AC17" s="169"/>
      <c r="AD17" s="169"/>
      <c r="AE17" s="102"/>
      <c r="AG17" s="169"/>
      <c r="AH17" s="169"/>
      <c r="AI17" s="169"/>
      <c r="AJ17" s="262"/>
      <c r="AK17" s="260"/>
      <c r="AL17" s="260"/>
      <c r="AM17" s="256"/>
      <c r="AN17" s="264"/>
      <c r="AO17" s="256"/>
      <c r="AP17" s="264">
        <f t="shared" si="0"/>
        <v>0</v>
      </c>
      <c r="AQ17" s="264">
        <f t="shared" si="1"/>
        <v>0</v>
      </c>
      <c r="AR17" s="169"/>
      <c r="AS17" s="169"/>
      <c r="AT17" s="169"/>
      <c r="AU17" s="169"/>
      <c r="AV17" s="169"/>
      <c r="AW17" s="169"/>
      <c r="AX17" s="169"/>
    </row>
    <row r="18" spans="2:50" x14ac:dyDescent="0.25">
      <c r="B18" s="7" t="s">
        <v>843</v>
      </c>
      <c r="C18" t="s">
        <v>86</v>
      </c>
      <c r="F18" s="316"/>
      <c r="G18" s="27"/>
      <c r="H18" s="27"/>
      <c r="I18" s="27"/>
      <c r="J18" s="317"/>
      <c r="K18" s="27"/>
      <c r="L18" s="316"/>
      <c r="M18" s="27"/>
      <c r="N18" s="27">
        <f t="shared" ref="N18:N35" si="2">P18-L18</f>
        <v>0</v>
      </c>
      <c r="O18" s="27"/>
      <c r="P18" s="317"/>
      <c r="S18" s="461"/>
      <c r="U18" s="169"/>
      <c r="V18" s="169"/>
      <c r="W18" s="169"/>
      <c r="X18" s="169"/>
      <c r="Y18" s="169"/>
      <c r="Z18" s="169"/>
      <c r="AA18" s="169"/>
      <c r="AB18" s="169"/>
      <c r="AC18" s="169"/>
      <c r="AD18" s="169"/>
      <c r="AE18" s="102"/>
      <c r="AG18" s="169"/>
      <c r="AH18" s="169"/>
      <c r="AI18" s="169"/>
      <c r="AJ18" s="262"/>
      <c r="AK18" s="260"/>
      <c r="AL18" s="260"/>
      <c r="AM18" s="256"/>
      <c r="AN18" s="264"/>
      <c r="AO18" s="256"/>
      <c r="AP18" s="264">
        <f t="shared" si="0"/>
        <v>0</v>
      </c>
      <c r="AQ18" s="264">
        <f t="shared" si="1"/>
        <v>0</v>
      </c>
      <c r="AR18" s="169"/>
      <c r="AS18" s="169"/>
      <c r="AT18" s="169"/>
      <c r="AU18" s="169"/>
      <c r="AV18" s="169"/>
      <c r="AW18" s="169"/>
      <c r="AX18" s="169"/>
    </row>
    <row r="19" spans="2:50" x14ac:dyDescent="0.25">
      <c r="B19" s="7" t="s">
        <v>844</v>
      </c>
      <c r="C19" t="s">
        <v>88</v>
      </c>
      <c r="F19" s="316"/>
      <c r="G19" s="27"/>
      <c r="H19" s="27"/>
      <c r="I19" s="27"/>
      <c r="J19" s="317"/>
      <c r="K19" s="27"/>
      <c r="L19" s="316"/>
      <c r="M19" s="27"/>
      <c r="N19" s="27">
        <f t="shared" si="2"/>
        <v>0</v>
      </c>
      <c r="O19" s="27"/>
      <c r="P19" s="317"/>
      <c r="S19" s="461"/>
      <c r="U19" s="169"/>
      <c r="V19" s="169"/>
      <c r="W19" s="169"/>
      <c r="X19" s="169"/>
      <c r="Y19" s="169"/>
      <c r="Z19" s="169"/>
      <c r="AA19" s="169"/>
      <c r="AB19" s="169"/>
      <c r="AC19" s="169"/>
      <c r="AD19" s="169"/>
      <c r="AE19" s="102"/>
      <c r="AG19" s="169"/>
      <c r="AH19" s="169"/>
      <c r="AI19" s="169"/>
      <c r="AJ19" s="262"/>
      <c r="AK19" s="260"/>
      <c r="AL19" s="260"/>
      <c r="AM19" s="256"/>
      <c r="AN19" s="264"/>
      <c r="AO19" s="256"/>
      <c r="AP19" s="264">
        <f t="shared" si="0"/>
        <v>0</v>
      </c>
      <c r="AQ19" s="264">
        <f t="shared" si="1"/>
        <v>0</v>
      </c>
      <c r="AR19" s="169"/>
      <c r="AS19" s="169"/>
      <c r="AT19" s="169"/>
      <c r="AU19" s="169"/>
      <c r="AV19" s="169"/>
      <c r="AW19" s="169"/>
      <c r="AX19" s="169"/>
    </row>
    <row r="20" spans="2:50" x14ac:dyDescent="0.25">
      <c r="D20" t="s">
        <v>204</v>
      </c>
      <c r="F20" s="316"/>
      <c r="G20" s="27"/>
      <c r="H20" s="27"/>
      <c r="I20" s="27"/>
      <c r="J20" s="317"/>
      <c r="K20" s="27"/>
      <c r="L20" s="316"/>
      <c r="M20" s="27"/>
      <c r="N20" s="27">
        <f t="shared" ref="N20:N29" si="3">P20-L20</f>
        <v>0</v>
      </c>
      <c r="O20" s="27"/>
      <c r="P20" s="317"/>
      <c r="S20" s="461"/>
      <c r="U20" s="169"/>
      <c r="V20" s="169"/>
      <c r="W20" s="169"/>
      <c r="X20" s="169"/>
      <c r="Y20" s="169"/>
      <c r="Z20" s="169"/>
      <c r="AA20" s="169"/>
      <c r="AB20" s="169"/>
      <c r="AC20" s="169"/>
      <c r="AD20" s="169"/>
      <c r="AE20" s="102"/>
      <c r="AG20" s="169"/>
      <c r="AH20" s="169"/>
      <c r="AI20" s="169"/>
      <c r="AJ20" s="262"/>
      <c r="AK20" s="260"/>
      <c r="AL20" s="260"/>
      <c r="AM20" s="256"/>
      <c r="AN20" s="264"/>
      <c r="AO20" s="256"/>
      <c r="AP20" s="264">
        <f t="shared" si="0"/>
        <v>0</v>
      </c>
      <c r="AQ20" s="264">
        <f t="shared" si="1"/>
        <v>0</v>
      </c>
      <c r="AR20" s="169"/>
      <c r="AS20" s="169"/>
      <c r="AT20" s="169"/>
      <c r="AU20" s="169"/>
      <c r="AV20" s="169"/>
      <c r="AW20" s="169"/>
      <c r="AX20" s="169"/>
    </row>
    <row r="21" spans="2:50" ht="16.899999999999999" customHeight="1" x14ac:dyDescent="0.25">
      <c r="C21" t="s">
        <v>799</v>
      </c>
      <c r="F21" s="318">
        <f>SUM(F18:F20)</f>
        <v>0</v>
      </c>
      <c r="G21" s="322"/>
      <c r="H21" s="320">
        <f>SUM(H18:H20)</f>
        <v>0</v>
      </c>
      <c r="I21" s="322"/>
      <c r="J21" s="321">
        <f>SUM(J18:J20)</f>
        <v>0</v>
      </c>
      <c r="K21" s="27"/>
      <c r="L21" s="318">
        <f>SUM(L18:L20)</f>
        <v>0</v>
      </c>
      <c r="M21" s="322"/>
      <c r="N21" s="320">
        <f>SUM(N18:N20)</f>
        <v>0</v>
      </c>
      <c r="O21" s="322"/>
      <c r="P21" s="321">
        <f>SUM(P18:P20)</f>
        <v>0</v>
      </c>
      <c r="S21" s="461"/>
      <c r="AG21" s="169"/>
      <c r="AH21" s="169"/>
      <c r="AI21" s="169"/>
      <c r="AJ21" s="262"/>
      <c r="AK21" s="260"/>
      <c r="AL21" s="260"/>
      <c r="AM21" s="256"/>
      <c r="AN21" s="264"/>
      <c r="AO21" s="256"/>
      <c r="AP21" s="264">
        <f t="shared" si="0"/>
        <v>0</v>
      </c>
      <c r="AQ21" s="264">
        <f t="shared" si="1"/>
        <v>0</v>
      </c>
      <c r="AR21" s="169"/>
      <c r="AS21" s="169"/>
      <c r="AT21" s="169"/>
      <c r="AU21" s="169"/>
      <c r="AV21" s="169"/>
      <c r="AW21" s="169"/>
      <c r="AX21" s="169"/>
    </row>
    <row r="22" spans="2:50" x14ac:dyDescent="0.25">
      <c r="F22" s="316"/>
      <c r="G22" s="27"/>
      <c r="H22" s="27"/>
      <c r="I22" s="27"/>
      <c r="J22" s="317"/>
      <c r="K22" s="27"/>
      <c r="L22" s="316"/>
      <c r="M22" s="27"/>
      <c r="N22" s="27"/>
      <c r="O22" s="27"/>
      <c r="P22" s="317"/>
      <c r="S22" s="461"/>
      <c r="AG22" s="169"/>
      <c r="AH22" s="169"/>
      <c r="AI22" s="169"/>
      <c r="AJ22" s="262"/>
      <c r="AK22" s="260"/>
      <c r="AL22" s="260"/>
      <c r="AM22" s="256"/>
      <c r="AN22" s="264"/>
      <c r="AO22" s="256"/>
      <c r="AP22" s="264">
        <f t="shared" si="0"/>
        <v>0</v>
      </c>
      <c r="AQ22" s="264">
        <f t="shared" si="1"/>
        <v>0</v>
      </c>
      <c r="AR22" s="169"/>
      <c r="AS22" s="169"/>
      <c r="AT22" s="169"/>
      <c r="AU22" s="169"/>
      <c r="AV22" s="169"/>
      <c r="AW22" s="169"/>
      <c r="AX22" s="169"/>
    </row>
    <row r="23" spans="2:50" x14ac:dyDescent="0.25">
      <c r="C23" t="s">
        <v>89</v>
      </c>
      <c r="F23" s="365"/>
      <c r="G23" s="275"/>
      <c r="H23" s="275"/>
      <c r="I23" s="275"/>
      <c r="J23" s="381"/>
      <c r="K23" s="27"/>
      <c r="L23" s="316"/>
      <c r="M23" s="27"/>
      <c r="N23" s="27"/>
      <c r="O23" s="27"/>
      <c r="P23" s="317"/>
      <c r="S23" s="461"/>
      <c r="AG23" s="169"/>
      <c r="AH23" s="169"/>
      <c r="AI23" s="169"/>
      <c r="AJ23" s="262"/>
      <c r="AK23" s="260"/>
      <c r="AL23" s="260"/>
      <c r="AM23" s="256"/>
      <c r="AN23" s="264"/>
      <c r="AO23" s="256"/>
      <c r="AP23" s="264">
        <f t="shared" si="0"/>
        <v>0</v>
      </c>
      <c r="AQ23" s="264">
        <f t="shared" si="1"/>
        <v>0</v>
      </c>
      <c r="AR23" s="169"/>
      <c r="AS23" s="169"/>
      <c r="AT23" s="169"/>
      <c r="AU23" s="169"/>
      <c r="AV23" s="169"/>
      <c r="AW23" s="169"/>
      <c r="AX23" s="169"/>
    </row>
    <row r="24" spans="2:50" x14ac:dyDescent="0.25">
      <c r="B24" s="7" t="s">
        <v>845</v>
      </c>
      <c r="D24" t="s">
        <v>205</v>
      </c>
      <c r="F24" s="316"/>
      <c r="G24" s="27"/>
      <c r="H24" s="27"/>
      <c r="I24" s="27"/>
      <c r="J24" s="317"/>
      <c r="K24" s="27"/>
      <c r="L24" s="316"/>
      <c r="M24" s="27"/>
      <c r="N24" s="27">
        <f t="shared" si="3"/>
        <v>0</v>
      </c>
      <c r="O24" s="27"/>
      <c r="P24" s="317"/>
      <c r="S24" s="461"/>
      <c r="AG24" s="169"/>
      <c r="AH24" s="169"/>
      <c r="AI24" s="169"/>
      <c r="AJ24" s="262"/>
      <c r="AK24" s="260"/>
      <c r="AL24" s="260"/>
      <c r="AM24" s="256"/>
      <c r="AN24" s="264"/>
      <c r="AO24" s="256"/>
      <c r="AP24" s="264">
        <f t="shared" si="0"/>
        <v>0</v>
      </c>
      <c r="AQ24" s="264">
        <f t="shared" si="1"/>
        <v>0</v>
      </c>
      <c r="AR24" s="169"/>
      <c r="AS24" s="169"/>
      <c r="AT24" s="169"/>
      <c r="AU24" s="169"/>
      <c r="AV24" s="169"/>
      <c r="AW24" s="169"/>
      <c r="AX24" s="169"/>
    </row>
    <row r="25" spans="2:50" x14ac:dyDescent="0.25">
      <c r="D25" t="s">
        <v>207</v>
      </c>
      <c r="F25" s="316"/>
      <c r="G25" s="27"/>
      <c r="H25" s="27"/>
      <c r="I25" s="27"/>
      <c r="J25" s="317"/>
      <c r="K25" s="27"/>
      <c r="L25" s="316"/>
      <c r="M25" s="27"/>
      <c r="N25" s="27">
        <f t="shared" ref="N25:N28" si="4">P25-L25</f>
        <v>0</v>
      </c>
      <c r="O25" s="27"/>
      <c r="P25" s="317"/>
      <c r="S25" s="461"/>
      <c r="AG25" s="169"/>
      <c r="AH25" s="169"/>
      <c r="AI25" s="169"/>
      <c r="AJ25" s="262"/>
      <c r="AK25" s="260"/>
      <c r="AL25" s="260"/>
      <c r="AM25" s="256"/>
      <c r="AN25" s="264"/>
      <c r="AO25" s="256"/>
      <c r="AP25" s="264">
        <f t="shared" si="0"/>
        <v>0</v>
      </c>
      <c r="AQ25" s="264">
        <f t="shared" si="1"/>
        <v>0</v>
      </c>
      <c r="AR25" s="169"/>
      <c r="AS25" s="169"/>
      <c r="AT25" s="169"/>
      <c r="AU25" s="169"/>
      <c r="AV25" s="169"/>
      <c r="AW25" s="169"/>
      <c r="AX25" s="169"/>
    </row>
    <row r="26" spans="2:50" x14ac:dyDescent="0.25">
      <c r="D26" t="s">
        <v>208</v>
      </c>
      <c r="F26" s="316"/>
      <c r="G26" s="27"/>
      <c r="H26" s="27"/>
      <c r="I26" s="27"/>
      <c r="J26" s="317"/>
      <c r="K26" s="27"/>
      <c r="L26" s="316"/>
      <c r="M26" s="27"/>
      <c r="N26" s="27">
        <f t="shared" si="4"/>
        <v>0</v>
      </c>
      <c r="O26" s="27"/>
      <c r="P26" s="317"/>
      <c r="S26" s="461"/>
      <c r="AG26" s="169"/>
      <c r="AH26" s="169"/>
      <c r="AI26" s="169"/>
      <c r="AJ26" s="262"/>
      <c r="AK26" s="260"/>
      <c r="AL26" s="260"/>
      <c r="AM26" s="256"/>
      <c r="AN26" s="264"/>
      <c r="AO26" s="256"/>
      <c r="AP26" s="264">
        <f t="shared" si="0"/>
        <v>0</v>
      </c>
      <c r="AQ26" s="264">
        <f t="shared" si="1"/>
        <v>0</v>
      </c>
      <c r="AR26" s="169"/>
      <c r="AS26" s="169"/>
      <c r="AT26" s="169"/>
      <c r="AU26" s="169"/>
      <c r="AV26" s="169"/>
      <c r="AW26" s="169"/>
      <c r="AX26" s="169"/>
    </row>
    <row r="27" spans="2:50" x14ac:dyDescent="0.25">
      <c r="D27" t="s">
        <v>210</v>
      </c>
      <c r="F27" s="316"/>
      <c r="G27" s="27"/>
      <c r="H27" s="27"/>
      <c r="I27" s="27"/>
      <c r="J27" s="317"/>
      <c r="K27" s="27"/>
      <c r="L27" s="316"/>
      <c r="M27" s="27"/>
      <c r="N27" s="27">
        <f t="shared" si="4"/>
        <v>0</v>
      </c>
      <c r="O27" s="27"/>
      <c r="P27" s="317"/>
      <c r="S27" s="461"/>
      <c r="AG27" s="169"/>
      <c r="AH27" s="169"/>
      <c r="AI27" s="169"/>
      <c r="AJ27" s="262"/>
      <c r="AK27" s="260"/>
      <c r="AL27" s="260"/>
      <c r="AM27" s="256"/>
      <c r="AN27" s="264"/>
      <c r="AO27" s="256"/>
      <c r="AP27" s="264">
        <f t="shared" si="0"/>
        <v>0</v>
      </c>
      <c r="AQ27" s="264">
        <f t="shared" si="1"/>
        <v>0</v>
      </c>
      <c r="AR27" s="169"/>
      <c r="AS27" s="169"/>
      <c r="AT27" s="169"/>
      <c r="AU27" s="169"/>
      <c r="AV27" s="169"/>
      <c r="AW27" s="169"/>
      <c r="AX27" s="169"/>
    </row>
    <row r="28" spans="2:50" x14ac:dyDescent="0.25">
      <c r="D28" t="s">
        <v>209</v>
      </c>
      <c r="F28" s="316"/>
      <c r="G28" s="27"/>
      <c r="H28" s="27"/>
      <c r="I28" s="27"/>
      <c r="J28" s="317"/>
      <c r="K28" s="27"/>
      <c r="L28" s="316"/>
      <c r="M28" s="27"/>
      <c r="N28" s="27">
        <f t="shared" si="4"/>
        <v>0</v>
      </c>
      <c r="O28" s="27"/>
      <c r="P28" s="317"/>
      <c r="S28" s="461"/>
      <c r="AG28" s="169"/>
      <c r="AH28" s="169"/>
      <c r="AI28" s="169"/>
      <c r="AJ28" s="262"/>
      <c r="AK28" s="260"/>
      <c r="AL28" s="260"/>
      <c r="AM28" s="256"/>
      <c r="AN28" s="264"/>
      <c r="AO28" s="256"/>
      <c r="AP28" s="264">
        <f t="shared" si="0"/>
        <v>0</v>
      </c>
      <c r="AQ28" s="264">
        <f t="shared" si="1"/>
        <v>0</v>
      </c>
      <c r="AR28" s="169"/>
      <c r="AS28" s="169"/>
      <c r="AT28" s="169"/>
      <c r="AU28" s="169"/>
      <c r="AV28" s="169"/>
      <c r="AW28" s="169"/>
      <c r="AX28" s="169"/>
    </row>
    <row r="29" spans="2:50" x14ac:dyDescent="0.25">
      <c r="D29" t="s">
        <v>183</v>
      </c>
      <c r="F29" s="316"/>
      <c r="G29" s="27"/>
      <c r="H29" s="27"/>
      <c r="I29" s="27"/>
      <c r="J29" s="317"/>
      <c r="K29" s="27"/>
      <c r="L29" s="316"/>
      <c r="M29" s="27"/>
      <c r="N29" s="27">
        <f t="shared" si="3"/>
        <v>0</v>
      </c>
      <c r="O29" s="27"/>
      <c r="P29" s="317"/>
      <c r="S29" s="461"/>
      <c r="AG29" s="169"/>
      <c r="AH29" s="169"/>
      <c r="AI29" s="169"/>
      <c r="AJ29" s="262"/>
      <c r="AK29" s="260"/>
      <c r="AL29" s="260"/>
      <c r="AM29" s="256"/>
      <c r="AN29" s="264"/>
      <c r="AO29" s="256"/>
      <c r="AP29" s="264">
        <f t="shared" si="0"/>
        <v>0</v>
      </c>
      <c r="AQ29" s="264">
        <f t="shared" si="1"/>
        <v>0</v>
      </c>
      <c r="AR29" s="169"/>
      <c r="AS29" s="169"/>
      <c r="AT29" s="169"/>
      <c r="AU29" s="169"/>
      <c r="AV29" s="169"/>
      <c r="AW29" s="169"/>
      <c r="AX29" s="169"/>
    </row>
    <row r="30" spans="2:50" x14ac:dyDescent="0.25">
      <c r="D30" t="s">
        <v>206</v>
      </c>
      <c r="F30" s="316"/>
      <c r="G30" s="27"/>
      <c r="H30" s="27"/>
      <c r="I30" s="27"/>
      <c r="J30" s="317"/>
      <c r="K30" s="27"/>
      <c r="L30" s="316"/>
      <c r="M30" s="27"/>
      <c r="N30" s="27">
        <f t="shared" ref="N30" si="5">P30-L30</f>
        <v>0</v>
      </c>
      <c r="O30" s="27"/>
      <c r="P30" s="317"/>
      <c r="S30" s="461"/>
      <c r="AG30" s="169"/>
      <c r="AH30" s="169"/>
      <c r="AI30" s="169"/>
      <c r="AJ30" s="262"/>
      <c r="AK30" s="260"/>
      <c r="AL30" s="260"/>
      <c r="AM30" s="256"/>
      <c r="AN30" s="264"/>
      <c r="AO30" s="256"/>
      <c r="AP30" s="264">
        <f t="shared" si="0"/>
        <v>0</v>
      </c>
      <c r="AQ30" s="264">
        <f t="shared" si="1"/>
        <v>0</v>
      </c>
      <c r="AR30" s="169"/>
      <c r="AS30" s="169"/>
      <c r="AT30" s="169"/>
      <c r="AU30" s="169"/>
      <c r="AV30" s="169"/>
      <c r="AW30" s="169"/>
      <c r="AX30" s="169"/>
    </row>
    <row r="31" spans="2:50" x14ac:dyDescent="0.25">
      <c r="D31" t="s">
        <v>800</v>
      </c>
      <c r="F31" s="316"/>
      <c r="G31" s="27"/>
      <c r="H31" s="27"/>
      <c r="I31" s="27"/>
      <c r="J31" s="317"/>
      <c r="K31" s="27"/>
      <c r="L31" s="316"/>
      <c r="M31" s="27"/>
      <c r="N31" s="27">
        <f t="shared" ref="N31:N32" si="6">P31-L31</f>
        <v>0</v>
      </c>
      <c r="O31" s="27"/>
      <c r="P31" s="317"/>
      <c r="S31" s="461"/>
      <c r="AG31" s="169"/>
      <c r="AH31" s="169"/>
      <c r="AI31" s="169"/>
      <c r="AJ31" s="262"/>
      <c r="AK31" s="260"/>
      <c r="AL31" s="260"/>
      <c r="AM31" s="256"/>
      <c r="AN31" s="264"/>
      <c r="AO31" s="256"/>
      <c r="AP31" s="264">
        <f t="shared" si="0"/>
        <v>0</v>
      </c>
      <c r="AQ31" s="264">
        <f t="shared" si="1"/>
        <v>0</v>
      </c>
      <c r="AR31" s="169"/>
      <c r="AS31" s="169"/>
      <c r="AT31" s="169"/>
      <c r="AU31" s="169"/>
      <c r="AV31" s="169"/>
      <c r="AW31" s="169"/>
      <c r="AX31" s="169"/>
    </row>
    <row r="32" spans="2:50" x14ac:dyDescent="0.25">
      <c r="D32" t="s">
        <v>802</v>
      </c>
      <c r="F32" s="325"/>
      <c r="G32" s="27"/>
      <c r="H32" s="326"/>
      <c r="I32" s="27"/>
      <c r="J32" s="327"/>
      <c r="K32" s="27"/>
      <c r="L32" s="325"/>
      <c r="M32" s="27"/>
      <c r="N32" s="326">
        <f t="shared" si="6"/>
        <v>0</v>
      </c>
      <c r="O32" s="27"/>
      <c r="P32" s="327"/>
      <c r="S32" s="461"/>
      <c r="AG32" s="169"/>
      <c r="AH32" s="169"/>
      <c r="AI32" s="169"/>
      <c r="AJ32" s="262"/>
      <c r="AK32" s="260"/>
      <c r="AL32" s="260"/>
      <c r="AM32" s="256"/>
      <c r="AN32" s="264"/>
      <c r="AO32" s="256"/>
      <c r="AP32" s="264">
        <f t="shared" si="0"/>
        <v>0</v>
      </c>
      <c r="AQ32" s="264">
        <f t="shared" si="1"/>
        <v>0</v>
      </c>
      <c r="AR32" s="169"/>
      <c r="AS32" s="169"/>
      <c r="AT32" s="169"/>
      <c r="AU32" s="169"/>
      <c r="AV32" s="169"/>
      <c r="AW32" s="169"/>
      <c r="AX32" s="169"/>
    </row>
    <row r="33" spans="2:50" x14ac:dyDescent="0.25">
      <c r="C33" t="s">
        <v>801</v>
      </c>
      <c r="F33" s="318">
        <f>SUM(F24:F32)</f>
        <v>0</v>
      </c>
      <c r="G33" s="322"/>
      <c r="H33" s="320">
        <f>SUM(H24:H32)</f>
        <v>0</v>
      </c>
      <c r="I33" s="322"/>
      <c r="J33" s="321">
        <f>SUM(J24:J32)</f>
        <v>0</v>
      </c>
      <c r="K33" s="27"/>
      <c r="L33" s="318">
        <f>SUM(L24:L32)</f>
        <v>0</v>
      </c>
      <c r="M33" s="322"/>
      <c r="N33" s="320">
        <f>SUM(N24:N32)</f>
        <v>0</v>
      </c>
      <c r="O33" s="322"/>
      <c r="P33" s="321">
        <f>SUM(P24:P32)</f>
        <v>0</v>
      </c>
      <c r="S33" s="461"/>
      <c r="AG33" s="169"/>
      <c r="AH33" s="169"/>
      <c r="AI33" s="169"/>
      <c r="AJ33" s="262"/>
      <c r="AK33" s="260"/>
      <c r="AL33" s="260"/>
      <c r="AM33" s="256"/>
      <c r="AN33" s="264"/>
      <c r="AO33" s="256"/>
      <c r="AP33" s="264">
        <f t="shared" si="0"/>
        <v>0</v>
      </c>
      <c r="AQ33" s="264">
        <f t="shared" si="1"/>
        <v>0</v>
      </c>
      <c r="AR33" s="169"/>
      <c r="AS33" s="169"/>
      <c r="AT33" s="169"/>
      <c r="AU33" s="169"/>
      <c r="AV33" s="169"/>
      <c r="AW33" s="169"/>
      <c r="AX33" s="169"/>
    </row>
    <row r="34" spans="2:50" x14ac:dyDescent="0.25">
      <c r="F34" s="316"/>
      <c r="G34" s="27"/>
      <c r="H34" s="27"/>
      <c r="I34" s="27"/>
      <c r="J34" s="317"/>
      <c r="K34" s="27"/>
      <c r="L34" s="316"/>
      <c r="M34" s="27"/>
      <c r="N34" s="27"/>
      <c r="O34" s="27"/>
      <c r="P34" s="317"/>
      <c r="S34" s="461"/>
      <c r="AG34" s="169"/>
      <c r="AH34" s="169"/>
      <c r="AI34" s="169"/>
      <c r="AJ34" s="262"/>
      <c r="AK34" s="260"/>
      <c r="AL34" s="260"/>
      <c r="AM34" s="256"/>
      <c r="AN34" s="264"/>
      <c r="AO34" s="256"/>
      <c r="AP34" s="264">
        <f t="shared" si="0"/>
        <v>0</v>
      </c>
      <c r="AQ34" s="264">
        <f t="shared" si="1"/>
        <v>0</v>
      </c>
      <c r="AR34" s="169"/>
      <c r="AS34" s="169"/>
      <c r="AT34" s="169"/>
      <c r="AU34" s="169"/>
      <c r="AV34" s="169"/>
      <c r="AW34" s="169"/>
      <c r="AX34" s="169"/>
    </row>
    <row r="35" spans="2:50" x14ac:dyDescent="0.25">
      <c r="B35" s="7">
        <v>5210</v>
      </c>
      <c r="C35" t="s">
        <v>436</v>
      </c>
      <c r="F35" s="316"/>
      <c r="G35" s="322"/>
      <c r="H35" s="27"/>
      <c r="I35" s="322"/>
      <c r="J35" s="317"/>
      <c r="K35" s="27"/>
      <c r="L35" s="316"/>
      <c r="M35" s="322"/>
      <c r="N35" s="27">
        <f t="shared" si="2"/>
        <v>0</v>
      </c>
      <c r="O35" s="322"/>
      <c r="P35" s="317"/>
      <c r="S35" s="461"/>
      <c r="AG35" s="169"/>
      <c r="AH35" s="169"/>
      <c r="AI35" s="169"/>
      <c r="AJ35" s="262"/>
      <c r="AK35" s="260"/>
      <c r="AL35" s="260"/>
      <c r="AM35" s="256"/>
      <c r="AN35" s="264"/>
      <c r="AO35" s="256"/>
      <c r="AP35" s="264">
        <f t="shared" si="0"/>
        <v>0</v>
      </c>
      <c r="AQ35" s="264">
        <f t="shared" si="1"/>
        <v>0</v>
      </c>
      <c r="AR35" s="169"/>
      <c r="AS35" s="169"/>
      <c r="AT35" s="169"/>
      <c r="AU35" s="169"/>
      <c r="AV35" s="169"/>
      <c r="AW35" s="169"/>
      <c r="AX35" s="169"/>
    </row>
    <row r="36" spans="2:50" x14ac:dyDescent="0.25">
      <c r="F36" s="316"/>
      <c r="G36" s="322"/>
      <c r="H36" s="27"/>
      <c r="I36" s="322"/>
      <c r="J36" s="317"/>
      <c r="K36" s="27"/>
      <c r="L36" s="316"/>
      <c r="M36" s="322"/>
      <c r="N36" s="27"/>
      <c r="O36" s="322"/>
      <c r="P36" s="317"/>
      <c r="S36" s="461"/>
      <c r="AG36" s="169"/>
      <c r="AH36" s="169"/>
      <c r="AI36" s="169"/>
      <c r="AJ36" s="262"/>
      <c r="AK36" s="260"/>
      <c r="AL36" s="260"/>
      <c r="AM36" s="256"/>
      <c r="AN36" s="264"/>
      <c r="AO36" s="256"/>
      <c r="AP36" s="264">
        <f t="shared" si="0"/>
        <v>0</v>
      </c>
      <c r="AQ36" s="264">
        <f t="shared" si="1"/>
        <v>0</v>
      </c>
      <c r="AR36" s="169"/>
      <c r="AS36" s="169"/>
      <c r="AT36" s="169"/>
      <c r="AU36" s="169"/>
      <c r="AV36" s="169"/>
      <c r="AW36" s="169"/>
      <c r="AX36" s="169"/>
    </row>
    <row r="37" spans="2:50" x14ac:dyDescent="0.25">
      <c r="B37" s="7" t="s">
        <v>90</v>
      </c>
      <c r="F37" s="318">
        <f>F18+F21+F33+F35</f>
        <v>0</v>
      </c>
      <c r="G37" s="322"/>
      <c r="H37" s="320">
        <f>H18+H21+H33+H35</f>
        <v>0</v>
      </c>
      <c r="I37" s="322"/>
      <c r="J37" s="321">
        <f>J18+J21+J33+J35</f>
        <v>0</v>
      </c>
      <c r="K37" s="27"/>
      <c r="L37" s="318">
        <f>L18+L21+L33+L35</f>
        <v>0</v>
      </c>
      <c r="M37" s="322"/>
      <c r="N37" s="320">
        <f>N18+N21+N33+N35</f>
        <v>0</v>
      </c>
      <c r="O37" s="322"/>
      <c r="P37" s="321">
        <f>P18+P21+P33+P35</f>
        <v>0</v>
      </c>
      <c r="S37" s="461"/>
      <c r="AG37" s="169"/>
      <c r="AH37" s="169"/>
      <c r="AI37" s="169"/>
      <c r="AJ37" s="262"/>
      <c r="AK37" s="260"/>
      <c r="AL37" s="260"/>
      <c r="AM37" s="256"/>
      <c r="AN37" s="264"/>
      <c r="AO37" s="256"/>
      <c r="AP37" s="264">
        <f t="shared" si="0"/>
        <v>0</v>
      </c>
      <c r="AQ37" s="264">
        <f t="shared" si="1"/>
        <v>0</v>
      </c>
      <c r="AR37" s="169"/>
      <c r="AS37" s="169"/>
      <c r="AT37" s="169"/>
      <c r="AU37" s="169"/>
      <c r="AV37" s="169"/>
      <c r="AW37" s="169"/>
      <c r="AX37" s="169"/>
    </row>
    <row r="38" spans="2:50" x14ac:dyDescent="0.25">
      <c r="F38" s="316"/>
      <c r="G38" s="27"/>
      <c r="H38" s="27"/>
      <c r="I38" s="27"/>
      <c r="J38" s="317"/>
      <c r="K38" s="27"/>
      <c r="L38" s="316"/>
      <c r="M38" s="27"/>
      <c r="N38" s="27"/>
      <c r="O38" s="27"/>
      <c r="P38" s="317"/>
      <c r="S38" s="461"/>
      <c r="AG38" s="169"/>
      <c r="AH38" s="169"/>
      <c r="AI38" s="169"/>
      <c r="AJ38" s="262"/>
      <c r="AK38" s="260"/>
      <c r="AL38" s="260"/>
      <c r="AM38" s="256"/>
      <c r="AN38" s="264"/>
      <c r="AO38" s="256"/>
      <c r="AP38" s="264">
        <f t="shared" si="0"/>
        <v>0</v>
      </c>
      <c r="AQ38" s="264">
        <f t="shared" si="1"/>
        <v>0</v>
      </c>
      <c r="AR38" s="169"/>
      <c r="AS38" s="169"/>
      <c r="AT38" s="169"/>
      <c r="AU38" s="169"/>
      <c r="AV38" s="169"/>
      <c r="AW38" s="169"/>
      <c r="AX38" s="169"/>
    </row>
    <row r="39" spans="2:50" x14ac:dyDescent="0.25">
      <c r="B39" s="7" t="s">
        <v>91</v>
      </c>
      <c r="F39" s="318">
        <f>F15+F37</f>
        <v>0</v>
      </c>
      <c r="G39" s="322"/>
      <c r="H39" s="320">
        <f>H15+H37</f>
        <v>0</v>
      </c>
      <c r="I39" s="322"/>
      <c r="J39" s="321">
        <f>J15+J37</f>
        <v>0</v>
      </c>
      <c r="K39" s="27"/>
      <c r="L39" s="318">
        <f>L15+L37</f>
        <v>0</v>
      </c>
      <c r="M39" s="322"/>
      <c r="N39" s="320">
        <f>N15+N37</f>
        <v>0</v>
      </c>
      <c r="O39" s="322"/>
      <c r="P39" s="321">
        <f>P15+P37</f>
        <v>0</v>
      </c>
      <c r="S39" s="461"/>
      <c r="AG39" s="169"/>
      <c r="AH39" s="169"/>
      <c r="AI39" s="169"/>
      <c r="AJ39" s="262"/>
      <c r="AK39" s="260"/>
      <c r="AL39" s="260"/>
      <c r="AM39" s="256"/>
      <c r="AN39" s="264"/>
      <c r="AO39" s="256"/>
      <c r="AP39" s="264">
        <f t="shared" si="0"/>
        <v>0</v>
      </c>
      <c r="AQ39" s="264">
        <f t="shared" si="1"/>
        <v>0</v>
      </c>
      <c r="AR39" s="169"/>
      <c r="AS39" s="169"/>
      <c r="AT39" s="169"/>
      <c r="AU39" s="169"/>
      <c r="AV39" s="169"/>
      <c r="AW39" s="169"/>
      <c r="AX39" s="169"/>
    </row>
    <row r="40" spans="2:50" x14ac:dyDescent="0.25">
      <c r="F40" s="316"/>
      <c r="G40" s="27"/>
      <c r="H40" s="27"/>
      <c r="I40" s="27"/>
      <c r="J40" s="317"/>
      <c r="K40" s="27"/>
      <c r="L40" s="316"/>
      <c r="M40" s="27"/>
      <c r="N40" s="27"/>
      <c r="O40" s="27"/>
      <c r="P40" s="317"/>
      <c r="S40" s="461"/>
      <c r="AI40" s="94" t="s">
        <v>829</v>
      </c>
      <c r="AJ40" s="298">
        <f>SUM(AJ12:AJ39)</f>
        <v>0</v>
      </c>
      <c r="AK40" s="299"/>
      <c r="AL40" s="299"/>
      <c r="AM40" s="300">
        <f>SUM(AM12:AM39)</f>
        <v>0</v>
      </c>
      <c r="AN40" s="300">
        <f>SUM(AN12:AN39)</f>
        <v>0</v>
      </c>
      <c r="AO40" s="300">
        <f>SUM(AO12:AO39)</f>
        <v>0</v>
      </c>
      <c r="AP40" s="300">
        <f>SUM(AP12:AP39)</f>
        <v>0</v>
      </c>
      <c r="AQ40" s="300">
        <f>SUM(AQ12:AQ39)</f>
        <v>0</v>
      </c>
    </row>
    <row r="41" spans="2:50" x14ac:dyDescent="0.25">
      <c r="B41" s="7" t="s">
        <v>92</v>
      </c>
      <c r="F41" s="316"/>
      <c r="G41" s="27"/>
      <c r="H41" s="27"/>
      <c r="I41" s="27"/>
      <c r="J41" s="317"/>
      <c r="K41" s="27"/>
      <c r="L41" s="316"/>
      <c r="M41" s="27"/>
      <c r="N41" s="27"/>
      <c r="O41" s="27"/>
      <c r="P41" s="317"/>
      <c r="S41" s="461"/>
    </row>
    <row r="42" spans="2:50" x14ac:dyDescent="0.25">
      <c r="B42" s="309" t="s">
        <v>728</v>
      </c>
      <c r="C42" t="s">
        <v>148</v>
      </c>
      <c r="F42" s="316"/>
      <c r="G42" s="27"/>
      <c r="H42" s="27"/>
      <c r="I42" s="27"/>
      <c r="J42" s="317"/>
      <c r="K42" s="27"/>
      <c r="L42" s="316"/>
      <c r="M42" s="27"/>
      <c r="N42" s="27">
        <f t="shared" ref="N42:N50" si="7">P42-L42</f>
        <v>0</v>
      </c>
      <c r="O42" s="27"/>
      <c r="P42" s="317"/>
      <c r="S42" s="461"/>
    </row>
    <row r="43" spans="2:50" x14ac:dyDescent="0.25">
      <c r="B43" s="309" t="s">
        <v>720</v>
      </c>
      <c r="C43" t="s">
        <v>149</v>
      </c>
      <c r="F43" s="316"/>
      <c r="G43" s="27"/>
      <c r="H43" s="27"/>
      <c r="I43" s="27"/>
      <c r="J43" s="317"/>
      <c r="K43" s="27"/>
      <c r="L43" s="316"/>
      <c r="M43" s="27"/>
      <c r="N43" s="27">
        <f t="shared" si="7"/>
        <v>0</v>
      </c>
      <c r="O43" s="27"/>
      <c r="P43" s="317"/>
      <c r="S43" s="461"/>
    </row>
    <row r="44" spans="2:50" x14ac:dyDescent="0.25">
      <c r="B44" s="309" t="s">
        <v>721</v>
      </c>
      <c r="C44" t="s">
        <v>150</v>
      </c>
      <c r="F44" s="316"/>
      <c r="G44" s="27"/>
      <c r="H44" s="27"/>
      <c r="I44" s="27"/>
      <c r="J44" s="317"/>
      <c r="K44" s="27"/>
      <c r="L44" s="316"/>
      <c r="M44" s="27"/>
      <c r="N44" s="27">
        <f t="shared" si="7"/>
        <v>0</v>
      </c>
      <c r="O44" s="27"/>
      <c r="P44" s="317"/>
      <c r="S44" s="461"/>
    </row>
    <row r="45" spans="2:50" x14ac:dyDescent="0.25">
      <c r="B45" s="309" t="s">
        <v>722</v>
      </c>
      <c r="C45" t="s">
        <v>151</v>
      </c>
      <c r="F45" s="316"/>
      <c r="G45" s="27"/>
      <c r="H45" s="27"/>
      <c r="I45" s="27"/>
      <c r="J45" s="317"/>
      <c r="K45" s="27"/>
      <c r="L45" s="316"/>
      <c r="M45" s="27"/>
      <c r="N45" s="27">
        <f t="shared" si="7"/>
        <v>0</v>
      </c>
      <c r="O45" s="27"/>
      <c r="P45" s="317"/>
      <c r="S45" s="461"/>
    </row>
    <row r="46" spans="2:50" x14ac:dyDescent="0.25">
      <c r="B46" s="309" t="s">
        <v>723</v>
      </c>
      <c r="C46" t="s">
        <v>102</v>
      </c>
      <c r="F46" s="316"/>
      <c r="G46" s="27"/>
      <c r="H46" s="27"/>
      <c r="I46" s="27"/>
      <c r="J46" s="317"/>
      <c r="K46" s="27"/>
      <c r="L46" s="316"/>
      <c r="M46" s="27"/>
      <c r="N46" s="27">
        <f t="shared" si="7"/>
        <v>0</v>
      </c>
      <c r="O46" s="27"/>
      <c r="P46" s="317"/>
      <c r="S46" s="461"/>
    </row>
    <row r="47" spans="2:50" x14ac:dyDescent="0.25">
      <c r="B47" s="246" t="s">
        <v>724</v>
      </c>
      <c r="C47" t="s">
        <v>152</v>
      </c>
      <c r="F47" s="316"/>
      <c r="G47" s="27"/>
      <c r="H47" s="27"/>
      <c r="I47" s="27"/>
      <c r="J47" s="317"/>
      <c r="K47" s="27"/>
      <c r="L47" s="316"/>
      <c r="M47" s="27"/>
      <c r="N47" s="27">
        <f t="shared" si="7"/>
        <v>0</v>
      </c>
      <c r="O47" s="27"/>
      <c r="P47" s="317"/>
      <c r="S47" s="461"/>
    </row>
    <row r="48" spans="2:50" x14ac:dyDescent="0.25">
      <c r="B48" s="246" t="s">
        <v>725</v>
      </c>
      <c r="C48" t="s">
        <v>153</v>
      </c>
      <c r="F48" s="316"/>
      <c r="G48" s="27"/>
      <c r="H48" s="27"/>
      <c r="I48" s="27"/>
      <c r="J48" s="317"/>
      <c r="K48" s="27"/>
      <c r="L48" s="316"/>
      <c r="M48" s="27"/>
      <c r="N48" s="27">
        <f t="shared" si="7"/>
        <v>0</v>
      </c>
      <c r="O48" s="27"/>
      <c r="P48" s="317"/>
      <c r="S48" s="461"/>
    </row>
    <row r="49" spans="2:19" x14ac:dyDescent="0.25">
      <c r="B49" s="246" t="s">
        <v>726</v>
      </c>
      <c r="C49" t="s">
        <v>154</v>
      </c>
      <c r="F49" s="316"/>
      <c r="G49" s="27"/>
      <c r="H49" s="27"/>
      <c r="I49" s="27"/>
      <c r="J49" s="317"/>
      <c r="K49" s="27"/>
      <c r="L49" s="316"/>
      <c r="M49" s="27"/>
      <c r="N49" s="27">
        <f t="shared" si="7"/>
        <v>0</v>
      </c>
      <c r="O49" s="27"/>
      <c r="P49" s="317"/>
      <c r="S49" s="461"/>
    </row>
    <row r="50" spans="2:19" x14ac:dyDescent="0.25">
      <c r="B50" s="246" t="s">
        <v>727</v>
      </c>
      <c r="C50" t="s">
        <v>155</v>
      </c>
      <c r="F50" s="325"/>
      <c r="G50" s="27"/>
      <c r="H50" s="326"/>
      <c r="I50" s="27"/>
      <c r="J50" s="327"/>
      <c r="K50" s="27"/>
      <c r="L50" s="325"/>
      <c r="M50" s="27"/>
      <c r="N50" s="326">
        <f t="shared" si="7"/>
        <v>0</v>
      </c>
      <c r="O50" s="27"/>
      <c r="P50" s="327"/>
    </row>
    <row r="51" spans="2:19" x14ac:dyDescent="0.25">
      <c r="B51" s="7" t="s">
        <v>103</v>
      </c>
      <c r="F51" s="316">
        <f>SUM(F41:F50)</f>
        <v>0</v>
      </c>
      <c r="G51" s="27"/>
      <c r="H51" s="27">
        <f>SUM(H41:H50)</f>
        <v>0</v>
      </c>
      <c r="I51" s="27"/>
      <c r="J51" s="317">
        <f>SUM(J41:J50)</f>
        <v>0</v>
      </c>
      <c r="K51" s="27"/>
      <c r="L51" s="316">
        <f>SUM(L41:L50)</f>
        <v>0</v>
      </c>
      <c r="M51" s="27"/>
      <c r="N51" s="27">
        <f>SUM(N41:N50)</f>
        <v>0</v>
      </c>
      <c r="O51" s="27"/>
      <c r="P51" s="317">
        <f>SUM(P41:P50)</f>
        <v>0</v>
      </c>
    </row>
    <row r="52" spans="2:19" x14ac:dyDescent="0.25">
      <c r="F52" s="316"/>
      <c r="G52" s="27"/>
      <c r="H52" s="27"/>
      <c r="I52" s="27"/>
      <c r="J52" s="317"/>
      <c r="K52" s="27"/>
      <c r="L52" s="316"/>
      <c r="M52" s="27"/>
      <c r="N52" s="27"/>
      <c r="O52" s="27"/>
      <c r="P52" s="317"/>
    </row>
    <row r="53" spans="2:19" ht="15.75" thickBot="1" x14ac:dyDescent="0.3">
      <c r="D53" s="112" t="s">
        <v>717</v>
      </c>
      <c r="F53" s="328">
        <f>+F37-F51</f>
        <v>0</v>
      </c>
      <c r="G53" s="329"/>
      <c r="H53" s="329">
        <f>+H37-H51</f>
        <v>0</v>
      </c>
      <c r="I53" s="329"/>
      <c r="J53" s="330">
        <f>+J37-J51</f>
        <v>0</v>
      </c>
      <c r="K53" s="329"/>
      <c r="L53" s="328">
        <f>+L37-L51</f>
        <v>0</v>
      </c>
      <c r="M53" s="329"/>
      <c r="N53" s="329">
        <f>+N37-N51</f>
        <v>0</v>
      </c>
      <c r="O53" s="329"/>
      <c r="P53" s="330">
        <f>+P37-P51</f>
        <v>0</v>
      </c>
    </row>
    <row r="54" spans="2:19" ht="15.75" thickTop="1" x14ac:dyDescent="0.25">
      <c r="F54" s="316"/>
      <c r="G54" s="27"/>
      <c r="H54" s="27"/>
      <c r="I54" s="27"/>
      <c r="J54" s="317"/>
      <c r="K54" s="27"/>
      <c r="L54" s="316"/>
      <c r="M54" s="27"/>
      <c r="N54" s="27"/>
      <c r="O54" s="27"/>
      <c r="P54" s="317"/>
    </row>
    <row r="55" spans="2:19" x14ac:dyDescent="0.25">
      <c r="B55" s="7" t="s">
        <v>107</v>
      </c>
      <c r="F55" s="316"/>
      <c r="G55" s="27"/>
      <c r="H55" s="27"/>
      <c r="I55" s="27"/>
      <c r="J55" s="317"/>
      <c r="K55" s="27"/>
      <c r="L55" s="316"/>
      <c r="M55" s="27"/>
      <c r="N55" s="27"/>
      <c r="O55" s="27"/>
      <c r="P55" s="317"/>
    </row>
    <row r="56" spans="2:19" x14ac:dyDescent="0.25">
      <c r="C56" t="s">
        <v>745</v>
      </c>
      <c r="F56" s="325">
        <f>F15+F53</f>
        <v>0</v>
      </c>
      <c r="G56" s="326"/>
      <c r="H56" s="326">
        <f>H15+H53</f>
        <v>0</v>
      </c>
      <c r="I56" s="326"/>
      <c r="J56" s="327">
        <f>J15+J53</f>
        <v>0</v>
      </c>
      <c r="K56" s="27"/>
      <c r="L56" s="325">
        <f>L15+L53</f>
        <v>0</v>
      </c>
      <c r="M56" s="326"/>
      <c r="N56" s="326">
        <f t="shared" ref="N56" si="8">P56-L56</f>
        <v>0</v>
      </c>
      <c r="O56" s="326"/>
      <c r="P56" s="327">
        <f>P15+P53</f>
        <v>0</v>
      </c>
    </row>
    <row r="57" spans="2:19" ht="15.75" thickBot="1" x14ac:dyDescent="0.3">
      <c r="B57" s="7" t="s">
        <v>409</v>
      </c>
      <c r="F57" s="376">
        <f>SUM(F55:F56)</f>
        <v>0</v>
      </c>
      <c r="G57" s="377"/>
      <c r="H57" s="377">
        <f>SUM(H55:H56)</f>
        <v>0</v>
      </c>
      <c r="I57" s="377"/>
      <c r="J57" s="334">
        <f>SUM(J55:J56)</f>
        <v>0</v>
      </c>
      <c r="K57" s="27"/>
      <c r="L57" s="316">
        <f>SUM(L55:L56)</f>
        <v>0</v>
      </c>
      <c r="M57" s="27"/>
      <c r="N57" s="27">
        <f>SUM(N55:N56)</f>
        <v>0</v>
      </c>
      <c r="O57" s="27"/>
      <c r="P57" s="317">
        <f>SUM(P55:P56)</f>
        <v>0</v>
      </c>
    </row>
    <row r="58" spans="2:19" x14ac:dyDescent="0.25">
      <c r="F58" s="370"/>
      <c r="G58" s="370"/>
      <c r="H58" s="370"/>
      <c r="I58" s="370"/>
      <c r="J58" s="370"/>
      <c r="K58" s="27"/>
      <c r="L58" s="316"/>
      <c r="M58" s="27"/>
      <c r="N58" s="27"/>
      <c r="O58" s="27"/>
      <c r="P58" s="317"/>
    </row>
    <row r="59" spans="2:19" x14ac:dyDescent="0.25">
      <c r="F59" s="27"/>
      <c r="G59" s="27"/>
      <c r="H59" s="27"/>
      <c r="I59" s="27"/>
      <c r="J59" s="112" t="s">
        <v>110</v>
      </c>
      <c r="K59" s="27"/>
      <c r="L59" s="325">
        <f>L51+L57</f>
        <v>0</v>
      </c>
      <c r="M59" s="27"/>
      <c r="N59" s="326">
        <f>N51+N57</f>
        <v>0</v>
      </c>
      <c r="O59" s="27"/>
      <c r="P59" s="327">
        <f>P51+P57</f>
        <v>0</v>
      </c>
    </row>
    <row r="60" spans="2:19" ht="15.75" thickBot="1" x14ac:dyDescent="0.3">
      <c r="F60" s="371"/>
      <c r="G60" s="371"/>
      <c r="H60" s="371"/>
      <c r="I60" s="371"/>
      <c r="J60" s="112"/>
      <c r="K60" s="27"/>
      <c r="L60" s="372"/>
      <c r="M60" s="373"/>
      <c r="N60" s="373"/>
      <c r="O60" s="373"/>
      <c r="P60" s="374"/>
    </row>
    <row r="61" spans="2:19" ht="15.75" thickBot="1" x14ac:dyDescent="0.3">
      <c r="F61" s="275"/>
      <c r="G61" s="275"/>
      <c r="H61" s="275"/>
      <c r="I61" s="275"/>
      <c r="J61" s="112"/>
      <c r="K61" s="275"/>
      <c r="L61" s="275"/>
      <c r="M61" s="275"/>
      <c r="N61" s="275"/>
      <c r="O61" s="275"/>
      <c r="P61" s="275"/>
    </row>
    <row r="62" spans="2:19" ht="15.75" thickBot="1" x14ac:dyDescent="0.3">
      <c r="F62" s="275"/>
      <c r="G62" s="275"/>
      <c r="H62" s="275"/>
      <c r="I62" s="275"/>
      <c r="J62" s="112" t="s">
        <v>54</v>
      </c>
      <c r="K62" s="275"/>
      <c r="L62" s="375">
        <f>L59</f>
        <v>0</v>
      </c>
      <c r="M62" s="249"/>
      <c r="N62" s="249"/>
      <c r="O62" s="249"/>
      <c r="P62" s="375">
        <f>P59</f>
        <v>0</v>
      </c>
    </row>
    <row r="63" spans="2:19" x14ac:dyDescent="0.25">
      <c r="F63" s="5"/>
      <c r="G63" s="5"/>
      <c r="H63" s="5"/>
      <c r="I63" s="5"/>
      <c r="J63" s="5"/>
      <c r="K63" s="5"/>
      <c r="L63" s="5"/>
      <c r="M63" s="5"/>
      <c r="N63" s="5"/>
      <c r="O63" s="5"/>
      <c r="P63" s="5"/>
    </row>
    <row r="64" spans="2:19" ht="15.75" thickBot="1" x14ac:dyDescent="0.3">
      <c r="B64" s="94" t="s">
        <v>220</v>
      </c>
      <c r="F64" s="5"/>
      <c r="G64" s="5"/>
      <c r="H64" s="5"/>
      <c r="I64" s="5"/>
      <c r="J64" s="5"/>
      <c r="K64" s="5"/>
      <c r="L64" s="5"/>
      <c r="M64" s="5"/>
      <c r="N64" s="5"/>
      <c r="O64" s="5"/>
      <c r="P64" s="5"/>
    </row>
    <row r="65" spans="2:16" x14ac:dyDescent="0.25">
      <c r="B65" s="246" t="s">
        <v>729</v>
      </c>
      <c r="C65" t="s">
        <v>198</v>
      </c>
      <c r="F65" s="282"/>
      <c r="G65" s="283"/>
      <c r="H65" s="283"/>
      <c r="I65" s="283"/>
      <c r="J65" s="284"/>
      <c r="K65" s="5"/>
      <c r="L65" s="282"/>
      <c r="M65" s="283"/>
      <c r="N65" s="283">
        <f>P65-L65</f>
        <v>0</v>
      </c>
      <c r="O65" s="283"/>
      <c r="P65" s="284"/>
    </row>
    <row r="66" spans="2:16" x14ac:dyDescent="0.25">
      <c r="B66" s="246" t="s">
        <v>730</v>
      </c>
      <c r="C66" t="s">
        <v>221</v>
      </c>
      <c r="F66" s="116"/>
      <c r="G66" s="117"/>
      <c r="H66" s="117"/>
      <c r="I66" s="117"/>
      <c r="J66" s="118"/>
      <c r="K66" s="5"/>
      <c r="L66" s="116"/>
      <c r="M66" s="117"/>
      <c r="N66" s="117">
        <f>P66-L66</f>
        <v>0</v>
      </c>
      <c r="O66" s="117"/>
      <c r="P66" s="118"/>
    </row>
    <row r="67" spans="2:16" x14ac:dyDescent="0.25">
      <c r="B67" s="246" t="s">
        <v>731</v>
      </c>
      <c r="C67" t="s">
        <v>222</v>
      </c>
      <c r="F67" s="116"/>
      <c r="G67" s="117"/>
      <c r="H67" s="117"/>
      <c r="I67" s="117"/>
      <c r="J67" s="118"/>
      <c r="K67" s="5"/>
      <c r="L67" s="116"/>
      <c r="M67" s="117"/>
      <c r="N67" s="117">
        <f t="shared" ref="N67:N70" si="9">P67-L67</f>
        <v>0</v>
      </c>
      <c r="O67" s="117"/>
      <c r="P67" s="118"/>
    </row>
    <row r="68" spans="2:16" x14ac:dyDescent="0.25">
      <c r="B68" s="246" t="s">
        <v>732</v>
      </c>
      <c r="C68" t="s">
        <v>223</v>
      </c>
      <c r="F68" s="116"/>
      <c r="G68" s="117"/>
      <c r="H68" s="117"/>
      <c r="I68" s="117"/>
      <c r="J68" s="118"/>
      <c r="K68" s="5"/>
      <c r="L68" s="116"/>
      <c r="M68" s="117"/>
      <c r="N68" s="117">
        <f t="shared" si="9"/>
        <v>0</v>
      </c>
      <c r="O68" s="117"/>
      <c r="P68" s="118"/>
    </row>
    <row r="69" spans="2:16" x14ac:dyDescent="0.25">
      <c r="B69" s="246" t="s">
        <v>733</v>
      </c>
      <c r="C69" t="s">
        <v>245</v>
      </c>
      <c r="F69" s="116"/>
      <c r="G69" s="117"/>
      <c r="H69" s="117"/>
      <c r="I69" s="117"/>
      <c r="J69" s="118"/>
      <c r="K69" s="5"/>
      <c r="L69" s="116"/>
      <c r="M69" s="117"/>
      <c r="N69" s="117">
        <f t="shared" si="9"/>
        <v>0</v>
      </c>
      <c r="O69" s="117"/>
      <c r="P69" s="118"/>
    </row>
    <row r="70" spans="2:16" x14ac:dyDescent="0.25">
      <c r="B70" s="246" t="s">
        <v>734</v>
      </c>
      <c r="C70" t="s">
        <v>224</v>
      </c>
      <c r="F70" s="285"/>
      <c r="G70" s="117"/>
      <c r="H70" s="286"/>
      <c r="I70" s="117"/>
      <c r="J70" s="287"/>
      <c r="K70" s="5"/>
      <c r="L70" s="285"/>
      <c r="M70" s="117"/>
      <c r="N70" s="286">
        <f t="shared" si="9"/>
        <v>0</v>
      </c>
      <c r="O70" s="117"/>
      <c r="P70" s="287"/>
    </row>
    <row r="71" spans="2:16" ht="15.75" thickBot="1" x14ac:dyDescent="0.3">
      <c r="B71"/>
      <c r="D71" t="s">
        <v>225</v>
      </c>
      <c r="F71" s="312">
        <f>SUM(F65:F70)</f>
        <v>0</v>
      </c>
      <c r="G71" s="313"/>
      <c r="H71" s="313">
        <f>SUM(H65:H70)</f>
        <v>0</v>
      </c>
      <c r="I71" s="313"/>
      <c r="J71" s="314">
        <f>SUM(J65:J70)</f>
        <v>0</v>
      </c>
      <c r="K71" s="5"/>
      <c r="L71" s="312">
        <f>SUM(L65:L70)</f>
        <v>0</v>
      </c>
      <c r="M71" s="313"/>
      <c r="N71" s="313">
        <f>SUM(N65:N70)</f>
        <v>0</v>
      </c>
      <c r="O71" s="313"/>
      <c r="P71" s="314">
        <f>SUM(P65:P70)</f>
        <v>0</v>
      </c>
    </row>
    <row r="72" spans="2:16" x14ac:dyDescent="0.25">
      <c r="F72" s="5"/>
      <c r="G72" s="5"/>
      <c r="H72" s="5"/>
      <c r="I72" s="5"/>
      <c r="J72" s="5"/>
      <c r="K72" s="5"/>
      <c r="L72" s="5"/>
      <c r="M72" s="5"/>
      <c r="N72" s="5"/>
      <c r="O72" s="5"/>
      <c r="P72" s="5"/>
    </row>
  </sheetData>
  <mergeCells count="5">
    <mergeCell ref="S6:S49"/>
    <mergeCell ref="U8:AA8"/>
    <mergeCell ref="AR8:AX8"/>
    <mergeCell ref="U9:AA9"/>
    <mergeCell ref="AR9:AX9"/>
  </mergeCells>
  <pageMargins left="0.27" right="0.25" top="0.43" bottom="0.4" header="0.3" footer="0.17"/>
  <pageSetup scale="75" orientation="portrait" r:id="rId1"/>
  <headerFooter>
    <oddFooter>&amp;L&amp;D &amp;F&amp;C24
&amp;R&amp;A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AX48"/>
  <sheetViews>
    <sheetView topLeftCell="A13" zoomScale="90" zoomScaleNormal="90" workbookViewId="0">
      <selection activeCell="J35" sqref="J35"/>
    </sheetView>
  </sheetViews>
  <sheetFormatPr defaultRowHeight="15" x14ac:dyDescent="0.25"/>
  <cols>
    <col min="1" max="1" width="2.42578125" customWidth="1"/>
    <col min="2" max="2" width="7.140625" style="7" customWidth="1"/>
    <col min="3" max="3" width="4.140625" customWidth="1"/>
    <col min="4" max="4" width="26.85546875" customWidth="1"/>
    <col min="5" max="5" width="0.85546875" customWidth="1"/>
    <col min="6" max="6" width="11.140625" customWidth="1"/>
    <col min="7" max="7" width="1.42578125" customWidth="1"/>
    <col min="8" max="8" width="11.140625" customWidth="1"/>
    <col min="9" max="9" width="0.85546875" customWidth="1"/>
    <col min="10" max="10" width="12.28515625" customWidth="1"/>
    <col min="11" max="11" width="1" customWidth="1"/>
    <col min="12" max="12" width="12.42578125" customWidth="1"/>
    <col min="13" max="13" width="0.85546875" customWidth="1"/>
    <col min="14" max="14" width="13.7109375" customWidth="1"/>
    <col min="15" max="15" width="0.5703125" customWidth="1"/>
    <col min="16" max="16" width="14" customWidth="1"/>
    <col min="17" max="17" width="1.140625" customWidth="1"/>
    <col min="19" max="19" width="8.85546875" style="258"/>
    <col min="20" max="20" width="13.140625" customWidth="1"/>
    <col min="28" max="28" width="24.28515625" customWidth="1"/>
    <col min="29" max="29" width="18" customWidth="1"/>
    <col min="30" max="30" width="17.28515625" customWidth="1"/>
    <col min="31" max="31" width="16.140625" customWidth="1"/>
    <col min="34" max="34" width="13.85546875" customWidth="1"/>
    <col min="40" max="40" width="12.28515625" customWidth="1"/>
    <col min="41" max="41" width="10" bestFit="1" customWidth="1"/>
    <col min="42" max="42" width="18" customWidth="1"/>
    <col min="43" max="43" width="18.140625" bestFit="1" customWidth="1"/>
    <col min="50" max="50" width="12.85546875" customWidth="1"/>
  </cols>
  <sheetData>
    <row r="1" spans="1:50" x14ac:dyDescent="0.25">
      <c r="A1" s="3" t="str">
        <f>TOC!$A$1</f>
        <v>Hinsdale County School District RE-1</v>
      </c>
      <c r="B1" s="2"/>
      <c r="C1" s="1"/>
      <c r="D1" s="1"/>
      <c r="E1" s="1"/>
      <c r="F1" s="1"/>
      <c r="G1" s="1"/>
      <c r="H1" s="1"/>
      <c r="I1" s="1"/>
      <c r="J1" s="1"/>
      <c r="K1" s="1"/>
      <c r="L1" s="1"/>
      <c r="M1" s="1"/>
      <c r="N1" s="1"/>
      <c r="O1" s="1"/>
      <c r="P1" s="1"/>
      <c r="Q1" s="1"/>
      <c r="S1" s="461" t="s">
        <v>822</v>
      </c>
    </row>
    <row r="2" spans="1:50" ht="15.75" thickBot="1" x14ac:dyDescent="0.3">
      <c r="A2" s="4" t="str">
        <f>CapRes!A2</f>
        <v>Adopted  Budget</v>
      </c>
      <c r="B2" s="2"/>
      <c r="C2" s="1"/>
      <c r="D2" s="1"/>
      <c r="E2" s="1"/>
      <c r="F2" s="1"/>
      <c r="G2" s="1"/>
      <c r="H2" s="1"/>
      <c r="I2" s="1"/>
      <c r="J2" s="1"/>
      <c r="K2" s="1"/>
      <c r="L2" s="1"/>
      <c r="M2" s="1"/>
      <c r="N2" s="1"/>
      <c r="O2" s="1"/>
      <c r="P2" s="1"/>
      <c r="Q2" s="1"/>
      <c r="S2" s="461"/>
    </row>
    <row r="3" spans="1:50" ht="16.5" thickBot="1" x14ac:dyDescent="0.3">
      <c r="A3" s="4" t="s">
        <v>867</v>
      </c>
      <c r="B3" s="2"/>
      <c r="C3" s="1"/>
      <c r="D3" s="1"/>
      <c r="E3" s="1"/>
      <c r="F3" s="1"/>
      <c r="G3" s="1"/>
      <c r="H3" s="1"/>
      <c r="I3" s="1"/>
      <c r="J3" s="1"/>
      <c r="K3" s="1"/>
      <c r="L3" s="1"/>
      <c r="M3" s="1"/>
      <c r="N3" s="1"/>
      <c r="O3" s="1"/>
      <c r="P3" s="1"/>
      <c r="Q3" s="1"/>
      <c r="S3" s="461"/>
      <c r="U3" s="459" t="s">
        <v>673</v>
      </c>
      <c r="V3" s="459"/>
      <c r="W3" s="459"/>
      <c r="X3" s="459"/>
      <c r="Y3" s="459"/>
      <c r="Z3" s="459"/>
      <c r="AA3" s="459"/>
      <c r="AC3" s="222" t="s">
        <v>211</v>
      </c>
      <c r="AD3" s="222" t="s">
        <v>211</v>
      </c>
      <c r="AE3" s="222" t="s">
        <v>676</v>
      </c>
      <c r="AG3" s="169"/>
      <c r="AH3" s="169"/>
      <c r="AI3" s="169"/>
      <c r="AJ3" s="5"/>
      <c r="AK3" s="5"/>
      <c r="AL3" s="5"/>
      <c r="AM3" s="5"/>
      <c r="AR3" s="459" t="s">
        <v>673</v>
      </c>
      <c r="AS3" s="459"/>
      <c r="AT3" s="459"/>
      <c r="AU3" s="459"/>
      <c r="AV3" s="459"/>
      <c r="AW3" s="459"/>
      <c r="AX3" s="459"/>
    </row>
    <row r="4" spans="1:50" ht="16.5" thickBot="1" x14ac:dyDescent="0.3">
      <c r="A4" s="4" t="str">
        <f>CapRes!A4</f>
        <v>FY 2023/24</v>
      </c>
      <c r="B4" s="2"/>
      <c r="C4" s="1"/>
      <c r="D4" s="1"/>
      <c r="E4" s="1"/>
      <c r="F4" s="1"/>
      <c r="G4" s="1"/>
      <c r="H4" s="1"/>
      <c r="I4" s="1"/>
      <c r="J4" s="1"/>
      <c r="K4" s="1"/>
      <c r="L4" s="1"/>
      <c r="M4" s="1"/>
      <c r="N4" s="1"/>
      <c r="O4" s="1"/>
      <c r="P4" s="1"/>
      <c r="Q4" s="1"/>
      <c r="S4" s="461"/>
      <c r="U4" s="460" t="s">
        <v>823</v>
      </c>
      <c r="V4" s="460"/>
      <c r="W4" s="460"/>
      <c r="X4" s="460"/>
      <c r="Y4" s="460"/>
      <c r="Z4" s="460"/>
      <c r="AA4" s="460"/>
      <c r="AC4" s="222"/>
      <c r="AD4" s="222" t="s">
        <v>810</v>
      </c>
      <c r="AE4" s="222"/>
      <c r="AG4" s="274"/>
      <c r="AH4" s="274"/>
      <c r="AI4" s="169"/>
      <c r="AJ4" s="262"/>
      <c r="AK4" s="260"/>
      <c r="AL4" s="260"/>
      <c r="AM4" s="271" t="s">
        <v>827</v>
      </c>
      <c r="AN4" s="273">
        <f>+BudgetAssump!$K$23+BudgetAssump!K16</f>
        <v>0.214</v>
      </c>
      <c r="AO4" s="256"/>
      <c r="AP4" s="264" t="s">
        <v>825</v>
      </c>
      <c r="AQ4" s="264"/>
      <c r="AR4" s="460" t="s">
        <v>823</v>
      </c>
      <c r="AS4" s="460"/>
      <c r="AT4" s="460"/>
      <c r="AU4" s="460"/>
      <c r="AV4" s="460"/>
      <c r="AW4" s="460"/>
      <c r="AX4" s="460"/>
    </row>
    <row r="5" spans="1:50" ht="15.75" thickBot="1" x14ac:dyDescent="0.3">
      <c r="F5" s="28" t="str">
        <f>'GF Summary'!$F$6</f>
        <v>Actuals</v>
      </c>
      <c r="G5" s="29"/>
      <c r="H5" s="29" t="str">
        <f>'GF Summary'!$H$6</f>
        <v>Actuals</v>
      </c>
      <c r="I5" s="29"/>
      <c r="J5" s="30" t="str">
        <f>'GF Summary'!$J$6</f>
        <v>Actuals</v>
      </c>
      <c r="K5" s="5"/>
      <c r="L5" s="28" t="str">
        <f>'GF Summary'!$L$6</f>
        <v>Revised</v>
      </c>
      <c r="M5" s="29"/>
      <c r="N5" s="29"/>
      <c r="O5" s="29"/>
      <c r="P5" s="30" t="str">
        <f>'GF Summary'!$P$6</f>
        <v>Proposed</v>
      </c>
      <c r="Q5" s="5"/>
      <c r="S5" s="461"/>
      <c r="T5" t="s">
        <v>821</v>
      </c>
      <c r="U5" s="5" t="s">
        <v>819</v>
      </c>
      <c r="V5" s="5" t="s">
        <v>819</v>
      </c>
      <c r="W5" s="5" t="s">
        <v>819</v>
      </c>
      <c r="X5" s="5" t="s">
        <v>819</v>
      </c>
      <c r="Y5" s="5" t="s">
        <v>819</v>
      </c>
      <c r="Z5" s="5" t="s">
        <v>819</v>
      </c>
      <c r="AA5" s="5" t="s">
        <v>819</v>
      </c>
      <c r="AC5" s="5" t="s">
        <v>820</v>
      </c>
      <c r="AD5" s="5" t="s">
        <v>820</v>
      </c>
      <c r="AE5" s="5" t="s">
        <v>820</v>
      </c>
      <c r="AG5" s="169" t="s">
        <v>819</v>
      </c>
      <c r="AH5" s="169" t="s">
        <v>819</v>
      </c>
      <c r="AI5" s="169" t="s">
        <v>819</v>
      </c>
      <c r="AJ5" s="262" t="s">
        <v>820</v>
      </c>
      <c r="AK5" s="262" t="s">
        <v>820</v>
      </c>
      <c r="AL5" s="262" t="s">
        <v>820</v>
      </c>
      <c r="AM5" s="256" t="s">
        <v>820</v>
      </c>
      <c r="AN5" s="264" t="s">
        <v>820</v>
      </c>
      <c r="AO5" s="256" t="s">
        <v>820</v>
      </c>
      <c r="AP5" s="264" t="s">
        <v>820</v>
      </c>
      <c r="AQ5" s="264"/>
      <c r="AR5" s="256" t="s">
        <v>819</v>
      </c>
      <c r="AS5" s="256" t="s">
        <v>819</v>
      </c>
      <c r="AT5" s="256" t="s">
        <v>819</v>
      </c>
      <c r="AU5" s="256" t="s">
        <v>819</v>
      </c>
      <c r="AV5" s="256" t="s">
        <v>819</v>
      </c>
      <c r="AW5" s="256" t="s">
        <v>819</v>
      </c>
      <c r="AX5" s="169" t="s">
        <v>819</v>
      </c>
    </row>
    <row r="6" spans="1:50" ht="15.6" customHeight="1" thickBot="1" x14ac:dyDescent="0.3">
      <c r="F6" s="31" t="str">
        <f>'GF Summary'!$F$7</f>
        <v>FY 19-20</v>
      </c>
      <c r="G6" s="32"/>
      <c r="H6" s="33" t="str">
        <f>'GF Summary'!$H$7</f>
        <v>FY 20-21</v>
      </c>
      <c r="I6" s="33"/>
      <c r="J6" s="34" t="str">
        <f>'GF Summary'!$J$7</f>
        <v>FY 21-22</v>
      </c>
      <c r="K6" s="5"/>
      <c r="L6" s="31" t="str">
        <f>'GF Summary'!$L$7</f>
        <v>FY 22-23</v>
      </c>
      <c r="M6" s="33"/>
      <c r="N6" s="33" t="s">
        <v>81</v>
      </c>
      <c r="O6" s="33"/>
      <c r="P6" s="34" t="str">
        <f>'GF Summary'!$P$7</f>
        <v>FY 23-24</v>
      </c>
      <c r="Q6" s="5"/>
      <c r="S6" s="461"/>
      <c r="U6" s="218" t="s">
        <v>420</v>
      </c>
      <c r="V6" s="221" t="s">
        <v>415</v>
      </c>
      <c r="W6" s="219" t="s">
        <v>421</v>
      </c>
      <c r="X6" s="221" t="s">
        <v>674</v>
      </c>
      <c r="Y6" s="219" t="s">
        <v>675</v>
      </c>
      <c r="Z6" s="221" t="s">
        <v>424</v>
      </c>
      <c r="AA6" s="220" t="s">
        <v>425</v>
      </c>
      <c r="AB6" s="220" t="s">
        <v>809</v>
      </c>
      <c r="AC6" s="221" t="s">
        <v>430</v>
      </c>
      <c r="AD6" s="220" t="s">
        <v>811</v>
      </c>
      <c r="AE6" s="221" t="s">
        <v>430</v>
      </c>
      <c r="AG6" s="272" t="s">
        <v>414</v>
      </c>
      <c r="AH6" s="272" t="s">
        <v>426</v>
      </c>
      <c r="AI6" s="272" t="s">
        <v>824</v>
      </c>
      <c r="AJ6" s="263" t="s">
        <v>416</v>
      </c>
      <c r="AK6" s="261" t="s">
        <v>417</v>
      </c>
      <c r="AL6" s="261" t="s">
        <v>418</v>
      </c>
      <c r="AM6" s="259" t="s">
        <v>419</v>
      </c>
      <c r="AN6" s="265" t="s">
        <v>439</v>
      </c>
      <c r="AO6" s="259" t="s">
        <v>440</v>
      </c>
      <c r="AP6" s="265" t="s">
        <v>441</v>
      </c>
      <c r="AQ6" s="265" t="s">
        <v>826</v>
      </c>
      <c r="AR6" s="168" t="s">
        <v>420</v>
      </c>
      <c r="AS6" s="168" t="s">
        <v>415</v>
      </c>
      <c r="AT6" s="168" t="s">
        <v>421</v>
      </c>
      <c r="AU6" s="168" t="s">
        <v>422</v>
      </c>
      <c r="AV6" s="168" t="s">
        <v>423</v>
      </c>
      <c r="AW6" s="168" t="s">
        <v>424</v>
      </c>
      <c r="AX6" s="272" t="s">
        <v>425</v>
      </c>
    </row>
    <row r="7" spans="1:50" x14ac:dyDescent="0.25">
      <c r="B7" s="7" t="s">
        <v>82</v>
      </c>
      <c r="F7" s="323"/>
      <c r="G7" s="322"/>
      <c r="H7" s="322"/>
      <c r="I7" s="322"/>
      <c r="J7" s="324"/>
      <c r="K7" s="27"/>
      <c r="L7" s="323"/>
      <c r="M7" s="322"/>
      <c r="N7" s="322"/>
      <c r="O7" s="322"/>
      <c r="P7" s="324"/>
      <c r="Q7" s="5"/>
      <c r="S7" s="461"/>
      <c r="U7" s="169"/>
      <c r="V7" s="169"/>
      <c r="W7" s="169"/>
      <c r="X7" s="169"/>
      <c r="Y7" s="169"/>
      <c r="Z7" s="169"/>
      <c r="AA7" s="169"/>
      <c r="AB7" s="169"/>
      <c r="AC7" s="256"/>
      <c r="AD7" s="256"/>
      <c r="AE7" s="257"/>
      <c r="AG7" s="169"/>
      <c r="AH7" s="169"/>
      <c r="AI7" s="169"/>
      <c r="AJ7" s="262"/>
      <c r="AK7" s="260"/>
      <c r="AL7" s="260"/>
      <c r="AM7" s="256"/>
      <c r="AN7" s="264">
        <f>+AM7*AN4</f>
        <v>0</v>
      </c>
      <c r="AO7" s="256"/>
      <c r="AP7" s="264">
        <f>AN7+AO7</f>
        <v>0</v>
      </c>
      <c r="AQ7" s="264">
        <f>+AP7+AM7</f>
        <v>0</v>
      </c>
      <c r="AR7" s="169"/>
      <c r="AS7" s="169"/>
      <c r="AT7" s="169"/>
      <c r="AU7" s="169"/>
      <c r="AV7" s="169"/>
      <c r="AW7" s="169"/>
      <c r="AX7" s="169"/>
    </row>
    <row r="8" spans="1:50" x14ac:dyDescent="0.25">
      <c r="C8" t="s">
        <v>745</v>
      </c>
      <c r="F8" s="316"/>
      <c r="G8" s="27"/>
      <c r="H8" s="27"/>
      <c r="I8" s="27"/>
      <c r="J8" s="317"/>
      <c r="K8" s="27"/>
      <c r="L8" s="316"/>
      <c r="M8" s="27"/>
      <c r="N8" s="27">
        <f>P8-L8</f>
        <v>0</v>
      </c>
      <c r="O8" s="27"/>
      <c r="P8" s="317"/>
      <c r="Q8" s="5"/>
      <c r="S8" s="461"/>
      <c r="U8" s="169"/>
      <c r="V8" s="169"/>
      <c r="W8" s="169"/>
      <c r="X8" s="169"/>
      <c r="Y8" s="169"/>
      <c r="Z8" s="169"/>
      <c r="AA8" s="169"/>
      <c r="AB8" s="169"/>
      <c r="AC8" s="169"/>
      <c r="AD8" s="169"/>
      <c r="AE8" s="102"/>
      <c r="AG8" s="169"/>
      <c r="AH8" s="169"/>
      <c r="AI8" s="169"/>
      <c r="AJ8" s="262"/>
      <c r="AK8" s="260"/>
      <c r="AL8" s="260"/>
      <c r="AM8" s="256"/>
      <c r="AN8" s="264"/>
      <c r="AO8" s="256"/>
      <c r="AP8" s="264">
        <f t="shared" ref="AP8:AP38" si="0">AN8+AO8</f>
        <v>0</v>
      </c>
      <c r="AQ8" s="264">
        <f t="shared" ref="AQ8:AQ38" si="1">+AP8+AM8</f>
        <v>0</v>
      </c>
      <c r="AR8" s="169"/>
      <c r="AS8" s="169"/>
      <c r="AT8" s="169"/>
      <c r="AU8" s="169"/>
      <c r="AV8" s="169"/>
      <c r="AW8" s="169"/>
      <c r="AX8" s="169"/>
    </row>
    <row r="9" spans="1:50" x14ac:dyDescent="0.25">
      <c r="B9" s="7" t="s">
        <v>84</v>
      </c>
      <c r="F9" s="316">
        <f>SUM(F8:F8)</f>
        <v>0</v>
      </c>
      <c r="G9" s="322"/>
      <c r="H9" s="27">
        <f>SUM(H8:H8)</f>
        <v>0</v>
      </c>
      <c r="I9" s="322"/>
      <c r="J9" s="317">
        <f>SUM(J8:J8)</f>
        <v>0</v>
      </c>
      <c r="K9" s="27"/>
      <c r="L9" s="316">
        <f>SUM(L8:L8)</f>
        <v>0</v>
      </c>
      <c r="M9" s="322"/>
      <c r="N9" s="27">
        <f>SUM(N8:N8)</f>
        <v>0</v>
      </c>
      <c r="O9" s="322"/>
      <c r="P9" s="317">
        <f>SUM(P8:P8)</f>
        <v>0</v>
      </c>
      <c r="Q9" s="5"/>
      <c r="S9" s="461"/>
      <c r="U9" s="169"/>
      <c r="V9" s="169"/>
      <c r="W9" s="169"/>
      <c r="X9" s="169"/>
      <c r="Y9" s="169"/>
      <c r="Z9" s="169"/>
      <c r="AA9" s="169"/>
      <c r="AB9" s="169"/>
      <c r="AC9" s="169"/>
      <c r="AD9" s="169"/>
      <c r="AE9" s="102"/>
      <c r="AG9" s="169"/>
      <c r="AH9" s="169"/>
      <c r="AI9" s="169"/>
      <c r="AJ9" s="262"/>
      <c r="AK9" s="260"/>
      <c r="AL9" s="260"/>
      <c r="AM9" s="256"/>
      <c r="AN9" s="264"/>
      <c r="AO9" s="256"/>
      <c r="AP9" s="264">
        <f t="shared" si="0"/>
        <v>0</v>
      </c>
      <c r="AQ9" s="264">
        <f t="shared" si="1"/>
        <v>0</v>
      </c>
      <c r="AR9" s="169"/>
      <c r="AS9" s="169"/>
      <c r="AT9" s="169"/>
      <c r="AU9" s="169"/>
      <c r="AV9" s="169"/>
      <c r="AW9" s="169"/>
      <c r="AX9" s="169"/>
    </row>
    <row r="10" spans="1:50" x14ac:dyDescent="0.25">
      <c r="F10" s="323"/>
      <c r="G10" s="322"/>
      <c r="H10" s="322"/>
      <c r="I10" s="322"/>
      <c r="J10" s="324"/>
      <c r="K10" s="27"/>
      <c r="L10" s="323"/>
      <c r="M10" s="322"/>
      <c r="N10" s="322"/>
      <c r="O10" s="322"/>
      <c r="P10" s="324"/>
      <c r="Q10" s="5"/>
      <c r="S10" s="461"/>
      <c r="U10" s="169"/>
      <c r="V10" s="169"/>
      <c r="W10" s="169"/>
      <c r="X10" s="169"/>
      <c r="Y10" s="169"/>
      <c r="Z10" s="169"/>
      <c r="AA10" s="169"/>
      <c r="AB10" s="169"/>
      <c r="AC10" s="169"/>
      <c r="AD10" s="169"/>
      <c r="AE10" s="102"/>
      <c r="AG10" s="169"/>
      <c r="AH10" s="169"/>
      <c r="AI10" s="169"/>
      <c r="AJ10" s="262"/>
      <c r="AK10" s="260"/>
      <c r="AL10" s="260"/>
      <c r="AM10" s="256"/>
      <c r="AN10" s="264"/>
      <c r="AO10" s="256"/>
      <c r="AP10" s="264">
        <f t="shared" si="0"/>
        <v>0</v>
      </c>
      <c r="AQ10" s="264">
        <f t="shared" si="1"/>
        <v>0</v>
      </c>
      <c r="AR10" s="169"/>
      <c r="AS10" s="169"/>
      <c r="AT10" s="169"/>
      <c r="AU10" s="169"/>
      <c r="AV10" s="169"/>
      <c r="AW10" s="169"/>
      <c r="AX10" s="169"/>
    </row>
    <row r="11" spans="1:50" x14ac:dyDescent="0.25">
      <c r="B11" s="7" t="s">
        <v>85</v>
      </c>
      <c r="F11" s="316"/>
      <c r="G11" s="27"/>
      <c r="H11" s="27"/>
      <c r="I11" s="27"/>
      <c r="J11" s="317"/>
      <c r="K11" s="27"/>
      <c r="L11" s="316"/>
      <c r="M11" s="27"/>
      <c r="N11" s="27"/>
      <c r="O11" s="27"/>
      <c r="P11" s="317"/>
      <c r="S11" s="461"/>
      <c r="U11" s="169"/>
      <c r="V11" s="169"/>
      <c r="W11" s="169"/>
      <c r="X11" s="169"/>
      <c r="Y11" s="169"/>
      <c r="Z11" s="169"/>
      <c r="AA11" s="169"/>
      <c r="AB11" s="169"/>
      <c r="AC11" s="169"/>
      <c r="AD11" s="169"/>
      <c r="AE11" s="102"/>
      <c r="AG11" s="169"/>
      <c r="AH11" s="169"/>
      <c r="AI11" s="169"/>
      <c r="AJ11" s="262"/>
      <c r="AK11" s="260"/>
      <c r="AL11" s="260"/>
      <c r="AM11" s="256"/>
      <c r="AN11" s="264"/>
      <c r="AO11" s="256"/>
      <c r="AP11" s="264">
        <f t="shared" si="0"/>
        <v>0</v>
      </c>
      <c r="AQ11" s="264">
        <f t="shared" si="1"/>
        <v>0</v>
      </c>
      <c r="AR11" s="169"/>
      <c r="AS11" s="169"/>
      <c r="AT11" s="169"/>
      <c r="AU11" s="169"/>
      <c r="AV11" s="169"/>
      <c r="AW11" s="169"/>
      <c r="AX11" s="169"/>
    </row>
    <row r="12" spans="1:50" x14ac:dyDescent="0.25">
      <c r="B12" s="7" t="s">
        <v>843</v>
      </c>
      <c r="C12" t="s">
        <v>86</v>
      </c>
      <c r="F12" s="316"/>
      <c r="G12" s="27"/>
      <c r="H12" s="27"/>
      <c r="I12" s="27"/>
      <c r="J12" s="317"/>
      <c r="K12" s="27"/>
      <c r="L12" s="316"/>
      <c r="M12" s="27"/>
      <c r="N12" s="27">
        <f t="shared" ref="N12:N15" si="2">P12-L12</f>
        <v>0</v>
      </c>
      <c r="O12" s="27"/>
      <c r="P12" s="317"/>
      <c r="S12" s="461"/>
      <c r="U12" s="169"/>
      <c r="V12" s="169"/>
      <c r="W12" s="169"/>
      <c r="X12" s="169"/>
      <c r="Y12" s="169"/>
      <c r="Z12" s="169"/>
      <c r="AA12" s="169"/>
      <c r="AB12" s="169"/>
      <c r="AC12" s="169"/>
      <c r="AD12" s="169"/>
      <c r="AE12" s="102"/>
      <c r="AG12" s="169"/>
      <c r="AH12" s="169"/>
      <c r="AI12" s="169"/>
      <c r="AJ12" s="262"/>
      <c r="AK12" s="260"/>
      <c r="AL12" s="260"/>
      <c r="AM12" s="256"/>
      <c r="AN12" s="264"/>
      <c r="AO12" s="256"/>
      <c r="AP12" s="264">
        <f t="shared" si="0"/>
        <v>0</v>
      </c>
      <c r="AQ12" s="264">
        <f t="shared" si="1"/>
        <v>0</v>
      </c>
      <c r="AR12" s="169"/>
      <c r="AS12" s="169"/>
      <c r="AT12" s="169"/>
      <c r="AU12" s="169"/>
      <c r="AV12" s="169"/>
      <c r="AW12" s="169"/>
      <c r="AX12" s="169"/>
    </row>
    <row r="13" spans="1:50" x14ac:dyDescent="0.25">
      <c r="B13" s="7" t="s">
        <v>844</v>
      </c>
      <c r="C13" t="s">
        <v>88</v>
      </c>
      <c r="F13" s="316"/>
      <c r="G13" s="27"/>
      <c r="H13" s="27"/>
      <c r="I13" s="27"/>
      <c r="J13" s="317"/>
      <c r="K13" s="27"/>
      <c r="L13" s="316"/>
      <c r="M13" s="27"/>
      <c r="N13" s="27">
        <f t="shared" si="2"/>
        <v>0</v>
      </c>
      <c r="O13" s="27"/>
      <c r="P13" s="317"/>
      <c r="S13" s="461"/>
      <c r="U13" s="169"/>
      <c r="V13" s="169"/>
      <c r="W13" s="169"/>
      <c r="X13" s="169"/>
      <c r="Y13" s="169"/>
      <c r="Z13" s="169"/>
      <c r="AA13" s="169"/>
      <c r="AB13" s="169"/>
      <c r="AC13" s="169"/>
      <c r="AD13" s="169"/>
      <c r="AE13" s="102"/>
      <c r="AG13" s="169"/>
      <c r="AH13" s="169"/>
      <c r="AI13" s="169"/>
      <c r="AJ13" s="262"/>
      <c r="AK13" s="260"/>
      <c r="AL13" s="260"/>
      <c r="AM13" s="256"/>
      <c r="AN13" s="264"/>
      <c r="AO13" s="256"/>
      <c r="AP13" s="264">
        <f t="shared" si="0"/>
        <v>0</v>
      </c>
      <c r="AQ13" s="264">
        <f t="shared" si="1"/>
        <v>0</v>
      </c>
      <c r="AR13" s="169"/>
      <c r="AS13" s="169"/>
      <c r="AT13" s="169"/>
      <c r="AU13" s="169"/>
      <c r="AV13" s="169"/>
      <c r="AW13" s="169"/>
      <c r="AX13" s="169"/>
    </row>
    <row r="14" spans="1:50" x14ac:dyDescent="0.25">
      <c r="B14" s="7" t="s">
        <v>845</v>
      </c>
      <c r="C14" t="s">
        <v>89</v>
      </c>
      <c r="F14" s="316"/>
      <c r="G14" s="27"/>
      <c r="H14" s="27"/>
      <c r="I14" s="27"/>
      <c r="J14" s="317"/>
      <c r="K14" s="27"/>
      <c r="L14" s="316"/>
      <c r="M14" s="27"/>
      <c r="N14" s="27">
        <f t="shared" si="2"/>
        <v>0</v>
      </c>
      <c r="O14" s="27"/>
      <c r="P14" s="317"/>
      <c r="S14" s="461"/>
      <c r="U14" s="169"/>
      <c r="V14" s="169"/>
      <c r="W14" s="169"/>
      <c r="X14" s="169"/>
      <c r="Y14" s="169"/>
      <c r="Z14" s="169"/>
      <c r="AA14" s="169"/>
      <c r="AB14" s="169"/>
      <c r="AC14" s="169"/>
      <c r="AD14" s="169"/>
      <c r="AE14" s="102"/>
      <c r="AG14" s="169"/>
      <c r="AH14" s="169"/>
      <c r="AI14" s="169"/>
      <c r="AJ14" s="262"/>
      <c r="AK14" s="260"/>
      <c r="AL14" s="260"/>
      <c r="AM14" s="256"/>
      <c r="AN14" s="264"/>
      <c r="AO14" s="256"/>
      <c r="AP14" s="264">
        <f t="shared" si="0"/>
        <v>0</v>
      </c>
      <c r="AQ14" s="264">
        <f t="shared" si="1"/>
        <v>0</v>
      </c>
      <c r="AR14" s="169"/>
      <c r="AS14" s="169"/>
      <c r="AT14" s="169"/>
      <c r="AU14" s="169"/>
      <c r="AV14" s="169"/>
      <c r="AW14" s="169"/>
      <c r="AX14" s="169"/>
    </row>
    <row r="15" spans="1:50" x14ac:dyDescent="0.25">
      <c r="B15" s="308">
        <v>5210</v>
      </c>
      <c r="C15" t="s">
        <v>438</v>
      </c>
      <c r="F15" s="325"/>
      <c r="G15" s="27"/>
      <c r="H15" s="326"/>
      <c r="I15" s="27"/>
      <c r="J15" s="327"/>
      <c r="K15" s="27"/>
      <c r="L15" s="325"/>
      <c r="M15" s="27"/>
      <c r="N15" s="326">
        <f t="shared" si="2"/>
        <v>0</v>
      </c>
      <c r="O15" s="27"/>
      <c r="P15" s="327"/>
      <c r="S15" s="461"/>
      <c r="U15" s="169"/>
      <c r="V15" s="169"/>
      <c r="W15" s="169"/>
      <c r="X15" s="169"/>
      <c r="Y15" s="169"/>
      <c r="Z15" s="169"/>
      <c r="AA15" s="169"/>
      <c r="AB15" s="169"/>
      <c r="AC15" s="169"/>
      <c r="AD15" s="169"/>
      <c r="AE15" s="102"/>
      <c r="AG15" s="169"/>
      <c r="AH15" s="169"/>
      <c r="AI15" s="169"/>
      <c r="AJ15" s="262"/>
      <c r="AK15" s="260"/>
      <c r="AL15" s="260"/>
      <c r="AM15" s="256"/>
      <c r="AN15" s="264"/>
      <c r="AO15" s="256"/>
      <c r="AP15" s="264">
        <f t="shared" si="0"/>
        <v>0</v>
      </c>
      <c r="AQ15" s="264">
        <f t="shared" si="1"/>
        <v>0</v>
      </c>
      <c r="AR15" s="169"/>
      <c r="AS15" s="169"/>
      <c r="AT15" s="169"/>
      <c r="AU15" s="169"/>
      <c r="AV15" s="169"/>
      <c r="AW15" s="169"/>
      <c r="AX15" s="169"/>
    </row>
    <row r="16" spans="1:50" x14ac:dyDescent="0.25">
      <c r="B16" s="7" t="s">
        <v>90</v>
      </c>
      <c r="F16" s="316">
        <f>SUM(F11:F15)</f>
        <v>0</v>
      </c>
      <c r="G16" s="27"/>
      <c r="H16" s="27">
        <f>SUM(H11:H15)</f>
        <v>0</v>
      </c>
      <c r="I16" s="27"/>
      <c r="J16" s="317">
        <f>SUM(J11:J15)</f>
        <v>0</v>
      </c>
      <c r="K16" s="27"/>
      <c r="L16" s="316">
        <f>SUM(L11:L15)</f>
        <v>0</v>
      </c>
      <c r="M16" s="27"/>
      <c r="N16" s="27">
        <f>SUM(N11:N15)</f>
        <v>0</v>
      </c>
      <c r="O16" s="27"/>
      <c r="P16" s="317">
        <f>SUM(P11:P15)</f>
        <v>0</v>
      </c>
      <c r="S16" s="461"/>
      <c r="U16" s="169"/>
      <c r="V16" s="169"/>
      <c r="W16" s="169"/>
      <c r="X16" s="169"/>
      <c r="Y16" s="169"/>
      <c r="Z16" s="169"/>
      <c r="AA16" s="169"/>
      <c r="AB16" s="169"/>
      <c r="AC16" s="169"/>
      <c r="AD16" s="169"/>
      <c r="AE16" s="102"/>
      <c r="AG16" s="169"/>
      <c r="AH16" s="169"/>
      <c r="AI16" s="169"/>
      <c r="AJ16" s="262"/>
      <c r="AK16" s="260"/>
      <c r="AL16" s="260"/>
      <c r="AM16" s="256"/>
      <c r="AN16" s="264"/>
      <c r="AO16" s="256"/>
      <c r="AP16" s="264">
        <f t="shared" si="0"/>
        <v>0</v>
      </c>
      <c r="AQ16" s="264">
        <f t="shared" si="1"/>
        <v>0</v>
      </c>
      <c r="AR16" s="169"/>
      <c r="AS16" s="169"/>
      <c r="AT16" s="169"/>
      <c r="AU16" s="169"/>
      <c r="AV16" s="169"/>
      <c r="AW16" s="169"/>
      <c r="AX16" s="169"/>
    </row>
    <row r="17" spans="2:50" x14ac:dyDescent="0.25">
      <c r="F17" s="316"/>
      <c r="G17" s="27"/>
      <c r="H17" s="27"/>
      <c r="I17" s="27"/>
      <c r="J17" s="317"/>
      <c r="K17" s="27"/>
      <c r="L17" s="316"/>
      <c r="M17" s="27"/>
      <c r="N17" s="27"/>
      <c r="O17" s="27"/>
      <c r="P17" s="317"/>
      <c r="S17" s="461"/>
      <c r="U17" s="169"/>
      <c r="V17" s="169"/>
      <c r="W17" s="169"/>
      <c r="X17" s="169"/>
      <c r="Y17" s="169"/>
      <c r="Z17" s="169"/>
      <c r="AA17" s="169"/>
      <c r="AB17" s="169"/>
      <c r="AC17" s="169"/>
      <c r="AD17" s="169"/>
      <c r="AE17" s="102"/>
      <c r="AG17" s="169"/>
      <c r="AH17" s="169"/>
      <c r="AI17" s="169"/>
      <c r="AJ17" s="262"/>
      <c r="AK17" s="260"/>
      <c r="AL17" s="260"/>
      <c r="AM17" s="256"/>
      <c r="AN17" s="264"/>
      <c r="AO17" s="256"/>
      <c r="AP17" s="264">
        <f t="shared" si="0"/>
        <v>0</v>
      </c>
      <c r="AQ17" s="264">
        <f t="shared" si="1"/>
        <v>0</v>
      </c>
      <c r="AR17" s="169"/>
      <c r="AS17" s="169"/>
      <c r="AT17" s="169"/>
      <c r="AU17" s="169"/>
      <c r="AV17" s="169"/>
      <c r="AW17" s="169"/>
      <c r="AX17" s="169"/>
    </row>
    <row r="18" spans="2:50" x14ac:dyDescent="0.25">
      <c r="B18" s="7" t="s">
        <v>91</v>
      </c>
      <c r="F18" s="325">
        <f>F9+F16</f>
        <v>0</v>
      </c>
      <c r="G18" s="27"/>
      <c r="H18" s="326">
        <f>H9+H16</f>
        <v>0</v>
      </c>
      <c r="I18" s="27"/>
      <c r="J18" s="327">
        <f>J9+J16</f>
        <v>0</v>
      </c>
      <c r="K18" s="27"/>
      <c r="L18" s="325">
        <f>L9+L16</f>
        <v>0</v>
      </c>
      <c r="M18" s="27"/>
      <c r="N18" s="326">
        <f>N9+N16</f>
        <v>0</v>
      </c>
      <c r="O18" s="27"/>
      <c r="P18" s="327">
        <f>P9+P16</f>
        <v>0</v>
      </c>
      <c r="S18" s="461"/>
      <c r="AG18" s="169"/>
      <c r="AH18" s="169"/>
      <c r="AI18" s="169"/>
      <c r="AJ18" s="262"/>
      <c r="AK18" s="260"/>
      <c r="AL18" s="260"/>
      <c r="AM18" s="256"/>
      <c r="AN18" s="264"/>
      <c r="AO18" s="256"/>
      <c r="AP18" s="264">
        <f t="shared" si="0"/>
        <v>0</v>
      </c>
      <c r="AQ18" s="264">
        <f t="shared" si="1"/>
        <v>0</v>
      </c>
      <c r="AR18" s="169"/>
      <c r="AS18" s="169"/>
      <c r="AT18" s="169"/>
      <c r="AU18" s="169"/>
      <c r="AV18" s="169"/>
      <c r="AW18" s="169"/>
      <c r="AX18" s="169"/>
    </row>
    <row r="19" spans="2:50" x14ac:dyDescent="0.25">
      <c r="F19" s="316"/>
      <c r="G19" s="27"/>
      <c r="H19" s="320"/>
      <c r="I19" s="27"/>
      <c r="J19" s="321"/>
      <c r="K19" s="27"/>
      <c r="L19" s="316"/>
      <c r="M19" s="27"/>
      <c r="N19" s="320"/>
      <c r="O19" s="27"/>
      <c r="P19" s="321"/>
      <c r="S19" s="461"/>
      <c r="AG19" s="169"/>
      <c r="AH19" s="169"/>
      <c r="AI19" s="169"/>
      <c r="AJ19" s="262"/>
      <c r="AK19" s="260"/>
      <c r="AL19" s="260"/>
      <c r="AM19" s="256"/>
      <c r="AN19" s="264"/>
      <c r="AO19" s="256"/>
      <c r="AP19" s="264">
        <f t="shared" si="0"/>
        <v>0</v>
      </c>
      <c r="AQ19" s="264">
        <f t="shared" si="1"/>
        <v>0</v>
      </c>
      <c r="AR19" s="169"/>
      <c r="AS19" s="169"/>
      <c r="AT19" s="169"/>
      <c r="AU19" s="169"/>
      <c r="AV19" s="169"/>
      <c r="AW19" s="169"/>
      <c r="AX19" s="169"/>
    </row>
    <row r="20" spans="2:50" x14ac:dyDescent="0.25">
      <c r="B20" s="7" t="s">
        <v>92</v>
      </c>
      <c r="F20" s="316"/>
      <c r="G20" s="27"/>
      <c r="H20" s="27"/>
      <c r="I20" s="27"/>
      <c r="J20" s="317"/>
      <c r="K20" s="27"/>
      <c r="L20" s="316"/>
      <c r="M20" s="27"/>
      <c r="N20" s="27"/>
      <c r="O20" s="27"/>
      <c r="P20" s="317"/>
      <c r="S20" s="461"/>
      <c r="AG20" s="169"/>
      <c r="AH20" s="169"/>
      <c r="AI20" s="169"/>
      <c r="AJ20" s="262"/>
      <c r="AK20" s="260"/>
      <c r="AL20" s="260"/>
      <c r="AM20" s="256"/>
      <c r="AN20" s="264"/>
      <c r="AO20" s="256"/>
      <c r="AP20" s="264">
        <f t="shared" si="0"/>
        <v>0</v>
      </c>
      <c r="AQ20" s="264">
        <f t="shared" si="1"/>
        <v>0</v>
      </c>
      <c r="AR20" s="169"/>
      <c r="AS20" s="169"/>
      <c r="AT20" s="169"/>
      <c r="AU20" s="169"/>
      <c r="AV20" s="169"/>
      <c r="AW20" s="169"/>
      <c r="AX20" s="169"/>
    </row>
    <row r="21" spans="2:50" x14ac:dyDescent="0.25">
      <c r="B21" s="246" t="s">
        <v>728</v>
      </c>
      <c r="C21" t="s">
        <v>148</v>
      </c>
      <c r="F21" s="316"/>
      <c r="G21" s="27"/>
      <c r="H21" s="27"/>
      <c r="I21" s="27"/>
      <c r="J21" s="317"/>
      <c r="K21" s="27"/>
      <c r="L21" s="316"/>
      <c r="M21" s="27"/>
      <c r="N21" s="27">
        <f t="shared" ref="N21:N29" si="3">P21-L21</f>
        <v>0</v>
      </c>
      <c r="O21" s="27"/>
      <c r="P21" s="317"/>
      <c r="S21" s="461"/>
      <c r="AG21" s="169"/>
      <c r="AH21" s="169"/>
      <c r="AI21" s="169"/>
      <c r="AJ21" s="262"/>
      <c r="AK21" s="260"/>
      <c r="AL21" s="260"/>
      <c r="AM21" s="256"/>
      <c r="AN21" s="264"/>
      <c r="AO21" s="256"/>
      <c r="AP21" s="264"/>
      <c r="AQ21" s="264"/>
      <c r="AR21" s="169"/>
      <c r="AS21" s="169"/>
      <c r="AT21" s="169"/>
      <c r="AU21" s="169"/>
      <c r="AV21" s="169"/>
      <c r="AW21" s="169"/>
      <c r="AX21" s="169"/>
    </row>
    <row r="22" spans="2:50" x14ac:dyDescent="0.25">
      <c r="B22" s="246" t="s">
        <v>720</v>
      </c>
      <c r="C22" t="s">
        <v>149</v>
      </c>
      <c r="F22" s="316"/>
      <c r="G22" s="27"/>
      <c r="H22" s="27"/>
      <c r="I22" s="27"/>
      <c r="J22" s="317"/>
      <c r="K22" s="27"/>
      <c r="L22" s="316"/>
      <c r="M22" s="27"/>
      <c r="N22" s="27">
        <f t="shared" si="3"/>
        <v>0</v>
      </c>
      <c r="O22" s="27"/>
      <c r="P22" s="317"/>
      <c r="S22" s="461"/>
      <c r="AG22" s="169"/>
      <c r="AH22" s="169"/>
      <c r="AI22" s="169"/>
      <c r="AJ22" s="262"/>
      <c r="AK22" s="260"/>
      <c r="AL22" s="260"/>
      <c r="AM22" s="256"/>
      <c r="AN22" s="264"/>
      <c r="AO22" s="256"/>
      <c r="AP22" s="264"/>
      <c r="AQ22" s="264"/>
      <c r="AR22" s="169"/>
      <c r="AS22" s="169"/>
      <c r="AT22" s="169"/>
      <c r="AU22" s="169"/>
      <c r="AV22" s="169"/>
      <c r="AW22" s="169"/>
      <c r="AX22" s="169"/>
    </row>
    <row r="23" spans="2:50" x14ac:dyDescent="0.25">
      <c r="B23" s="246" t="s">
        <v>721</v>
      </c>
      <c r="C23" t="s">
        <v>150</v>
      </c>
      <c r="F23" s="316"/>
      <c r="G23" s="27"/>
      <c r="H23" s="27"/>
      <c r="I23" s="27"/>
      <c r="J23" s="317"/>
      <c r="K23" s="27"/>
      <c r="L23" s="316"/>
      <c r="M23" s="27"/>
      <c r="N23" s="27">
        <f t="shared" si="3"/>
        <v>0</v>
      </c>
      <c r="O23" s="27"/>
      <c r="P23" s="317"/>
      <c r="S23" s="461"/>
      <c r="AG23" s="169"/>
      <c r="AH23" s="169"/>
      <c r="AI23" s="169"/>
      <c r="AJ23" s="262"/>
      <c r="AK23" s="260"/>
      <c r="AL23" s="260"/>
      <c r="AM23" s="256"/>
      <c r="AN23" s="264"/>
      <c r="AO23" s="256"/>
      <c r="AP23" s="264">
        <f t="shared" si="0"/>
        <v>0</v>
      </c>
      <c r="AQ23" s="264">
        <f t="shared" si="1"/>
        <v>0</v>
      </c>
      <c r="AR23" s="169"/>
      <c r="AS23" s="169"/>
      <c r="AT23" s="169"/>
      <c r="AU23" s="169"/>
      <c r="AV23" s="169"/>
      <c r="AW23" s="169"/>
      <c r="AX23" s="169"/>
    </row>
    <row r="24" spans="2:50" x14ac:dyDescent="0.25">
      <c r="B24" s="246" t="s">
        <v>722</v>
      </c>
      <c r="C24" t="s">
        <v>151</v>
      </c>
      <c r="F24" s="316"/>
      <c r="G24" s="27"/>
      <c r="H24" s="27"/>
      <c r="I24" s="27"/>
      <c r="J24" s="317"/>
      <c r="K24" s="27"/>
      <c r="L24" s="316"/>
      <c r="M24" s="27"/>
      <c r="N24" s="27">
        <f t="shared" si="3"/>
        <v>0</v>
      </c>
      <c r="O24" s="27"/>
      <c r="P24" s="317"/>
      <c r="S24" s="461"/>
      <c r="AG24" s="169"/>
      <c r="AH24" s="169"/>
      <c r="AI24" s="169"/>
      <c r="AJ24" s="262"/>
      <c r="AK24" s="260"/>
      <c r="AL24" s="260"/>
      <c r="AM24" s="256"/>
      <c r="AN24" s="264"/>
      <c r="AO24" s="256"/>
      <c r="AP24" s="264">
        <f t="shared" si="0"/>
        <v>0</v>
      </c>
      <c r="AQ24" s="264">
        <f t="shared" si="1"/>
        <v>0</v>
      </c>
      <c r="AR24" s="169"/>
      <c r="AS24" s="169"/>
      <c r="AT24" s="169"/>
      <c r="AU24" s="169"/>
      <c r="AV24" s="169"/>
      <c r="AW24" s="169"/>
      <c r="AX24" s="169"/>
    </row>
    <row r="25" spans="2:50" x14ac:dyDescent="0.25">
      <c r="B25" s="246" t="s">
        <v>723</v>
      </c>
      <c r="C25" t="s">
        <v>102</v>
      </c>
      <c r="F25" s="316"/>
      <c r="G25" s="27"/>
      <c r="H25" s="27"/>
      <c r="I25" s="27"/>
      <c r="J25" s="317"/>
      <c r="K25" s="27"/>
      <c r="L25" s="316"/>
      <c r="M25" s="27"/>
      <c r="N25" s="27">
        <f t="shared" si="3"/>
        <v>0</v>
      </c>
      <c r="O25" s="27"/>
      <c r="P25" s="317"/>
      <c r="S25" s="461"/>
      <c r="AG25" s="169"/>
      <c r="AH25" s="169"/>
      <c r="AI25" s="169"/>
      <c r="AJ25" s="262"/>
      <c r="AK25" s="260"/>
      <c r="AL25" s="260"/>
      <c r="AM25" s="256"/>
      <c r="AN25" s="264"/>
      <c r="AO25" s="256"/>
      <c r="AP25" s="264">
        <f t="shared" si="0"/>
        <v>0</v>
      </c>
      <c r="AQ25" s="264">
        <f t="shared" si="1"/>
        <v>0</v>
      </c>
      <c r="AR25" s="169"/>
      <c r="AS25" s="169"/>
      <c r="AT25" s="169"/>
      <c r="AU25" s="169"/>
      <c r="AV25" s="169"/>
      <c r="AW25" s="169"/>
      <c r="AX25" s="169"/>
    </row>
    <row r="26" spans="2:50" x14ac:dyDescent="0.25">
      <c r="B26" s="246" t="s">
        <v>724</v>
      </c>
      <c r="C26" t="s">
        <v>152</v>
      </c>
      <c r="F26" s="316"/>
      <c r="G26" s="27"/>
      <c r="H26" s="27"/>
      <c r="I26" s="27"/>
      <c r="J26" s="317"/>
      <c r="K26" s="27"/>
      <c r="L26" s="316"/>
      <c r="M26" s="27"/>
      <c r="N26" s="27">
        <f t="shared" si="3"/>
        <v>0</v>
      </c>
      <c r="O26" s="27"/>
      <c r="P26" s="317"/>
      <c r="S26" s="461"/>
      <c r="AG26" s="169"/>
      <c r="AH26" s="169"/>
      <c r="AI26" s="169"/>
      <c r="AJ26" s="262"/>
      <c r="AK26" s="260"/>
      <c r="AL26" s="260"/>
      <c r="AM26" s="256"/>
      <c r="AN26" s="264"/>
      <c r="AO26" s="256"/>
      <c r="AP26" s="264">
        <f t="shared" si="0"/>
        <v>0</v>
      </c>
      <c r="AQ26" s="264">
        <f t="shared" si="1"/>
        <v>0</v>
      </c>
      <c r="AR26" s="169"/>
      <c r="AS26" s="169"/>
      <c r="AT26" s="169"/>
      <c r="AU26" s="169"/>
      <c r="AV26" s="169"/>
      <c r="AW26" s="169"/>
      <c r="AX26" s="169"/>
    </row>
    <row r="27" spans="2:50" x14ac:dyDescent="0.25">
      <c r="B27" s="246" t="s">
        <v>725</v>
      </c>
      <c r="C27" t="s">
        <v>153</v>
      </c>
      <c r="F27" s="316"/>
      <c r="G27" s="27"/>
      <c r="H27" s="27"/>
      <c r="I27" s="27"/>
      <c r="J27" s="317"/>
      <c r="K27" s="27"/>
      <c r="L27" s="316"/>
      <c r="M27" s="27"/>
      <c r="N27" s="27">
        <f t="shared" si="3"/>
        <v>0</v>
      </c>
      <c r="O27" s="27"/>
      <c r="P27" s="317"/>
      <c r="S27" s="461"/>
      <c r="AG27" s="169"/>
      <c r="AH27" s="169"/>
      <c r="AI27" s="169"/>
      <c r="AJ27" s="262"/>
      <c r="AK27" s="260"/>
      <c r="AL27" s="260"/>
      <c r="AM27" s="256"/>
      <c r="AN27" s="264"/>
      <c r="AO27" s="256"/>
      <c r="AP27" s="264">
        <f t="shared" si="0"/>
        <v>0</v>
      </c>
      <c r="AQ27" s="264">
        <f t="shared" si="1"/>
        <v>0</v>
      </c>
      <c r="AR27" s="169"/>
      <c r="AS27" s="169"/>
      <c r="AT27" s="169"/>
      <c r="AU27" s="169"/>
      <c r="AV27" s="169"/>
      <c r="AW27" s="169"/>
      <c r="AX27" s="169"/>
    </row>
    <row r="28" spans="2:50" x14ac:dyDescent="0.25">
      <c r="B28" s="246" t="s">
        <v>726</v>
      </c>
      <c r="C28" t="s">
        <v>154</v>
      </c>
      <c r="F28" s="316"/>
      <c r="G28" s="27"/>
      <c r="H28" s="27"/>
      <c r="I28" s="27"/>
      <c r="J28" s="317"/>
      <c r="K28" s="27"/>
      <c r="L28" s="316"/>
      <c r="M28" s="27"/>
      <c r="N28" s="27">
        <f t="shared" si="3"/>
        <v>0</v>
      </c>
      <c r="O28" s="27"/>
      <c r="P28" s="317"/>
      <c r="S28" s="461"/>
      <c r="AG28" s="169"/>
      <c r="AH28" s="169"/>
      <c r="AI28" s="169"/>
      <c r="AJ28" s="262"/>
      <c r="AK28" s="260"/>
      <c r="AL28" s="260"/>
      <c r="AM28" s="256"/>
      <c r="AN28" s="264"/>
      <c r="AO28" s="256"/>
      <c r="AP28" s="264">
        <f t="shared" si="0"/>
        <v>0</v>
      </c>
      <c r="AQ28" s="264">
        <f t="shared" si="1"/>
        <v>0</v>
      </c>
      <c r="AR28" s="169"/>
      <c r="AS28" s="169"/>
      <c r="AT28" s="169"/>
      <c r="AU28" s="169"/>
      <c r="AV28" s="169"/>
      <c r="AW28" s="169"/>
      <c r="AX28" s="169"/>
    </row>
    <row r="29" spans="2:50" x14ac:dyDescent="0.25">
      <c r="B29" s="246" t="s">
        <v>727</v>
      </c>
      <c r="C29" t="s">
        <v>155</v>
      </c>
      <c r="F29" s="325"/>
      <c r="G29" s="27"/>
      <c r="H29" s="326"/>
      <c r="I29" s="27"/>
      <c r="J29" s="327"/>
      <c r="K29" s="27"/>
      <c r="L29" s="325"/>
      <c r="M29" s="27"/>
      <c r="N29" s="326">
        <f t="shared" si="3"/>
        <v>0</v>
      </c>
      <c r="O29" s="27"/>
      <c r="P29" s="327"/>
      <c r="S29" s="461"/>
      <c r="AG29" s="169"/>
      <c r="AH29" s="169"/>
      <c r="AI29" s="169"/>
      <c r="AJ29" s="262"/>
      <c r="AK29" s="260"/>
      <c r="AL29" s="260"/>
      <c r="AM29" s="256"/>
      <c r="AN29" s="264"/>
      <c r="AO29" s="256"/>
      <c r="AP29" s="264">
        <f t="shared" si="0"/>
        <v>0</v>
      </c>
      <c r="AQ29" s="264">
        <f t="shared" si="1"/>
        <v>0</v>
      </c>
      <c r="AR29" s="169"/>
      <c r="AS29" s="169"/>
      <c r="AT29" s="169"/>
      <c r="AU29" s="169"/>
      <c r="AV29" s="169"/>
      <c r="AW29" s="169"/>
      <c r="AX29" s="169"/>
    </row>
    <row r="30" spans="2:50" x14ac:dyDescent="0.25">
      <c r="B30" s="7" t="s">
        <v>103</v>
      </c>
      <c r="F30" s="316">
        <f>SUM(F21:F29)</f>
        <v>0</v>
      </c>
      <c r="G30" s="27"/>
      <c r="H30" s="27">
        <f>SUM(H21:H29)</f>
        <v>0</v>
      </c>
      <c r="I30" s="27"/>
      <c r="J30" s="317">
        <f>SUM(J21:J29)</f>
        <v>0</v>
      </c>
      <c r="K30" s="27"/>
      <c r="L30" s="316">
        <f>SUM(L21:L29)</f>
        <v>0</v>
      </c>
      <c r="M30" s="27"/>
      <c r="N30" s="27">
        <f>SUM(N21:N29)</f>
        <v>0</v>
      </c>
      <c r="O30" s="27"/>
      <c r="P30" s="317">
        <f>SUM(P21:P29)</f>
        <v>0</v>
      </c>
      <c r="S30" s="461"/>
      <c r="AG30" s="169"/>
      <c r="AH30" s="169"/>
      <c r="AI30" s="169"/>
      <c r="AJ30" s="262"/>
      <c r="AK30" s="260"/>
      <c r="AL30" s="260"/>
      <c r="AM30" s="256"/>
      <c r="AN30" s="264"/>
      <c r="AO30" s="256"/>
      <c r="AP30" s="264">
        <f t="shared" si="0"/>
        <v>0</v>
      </c>
      <c r="AQ30" s="264">
        <f t="shared" si="1"/>
        <v>0</v>
      </c>
      <c r="AR30" s="169"/>
      <c r="AS30" s="169"/>
      <c r="AT30" s="169"/>
      <c r="AU30" s="169"/>
      <c r="AV30" s="169"/>
      <c r="AW30" s="169"/>
      <c r="AX30" s="169"/>
    </row>
    <row r="31" spans="2:50" x14ac:dyDescent="0.25">
      <c r="F31" s="316"/>
      <c r="G31" s="27"/>
      <c r="H31" s="27"/>
      <c r="I31" s="27"/>
      <c r="J31" s="317"/>
      <c r="K31" s="27"/>
      <c r="L31" s="316"/>
      <c r="M31" s="27"/>
      <c r="N31" s="27"/>
      <c r="O31" s="27"/>
      <c r="P31" s="317"/>
      <c r="S31" s="461"/>
      <c r="AG31" s="169"/>
      <c r="AH31" s="169"/>
      <c r="AI31" s="169"/>
      <c r="AJ31" s="262"/>
      <c r="AK31" s="260"/>
      <c r="AL31" s="260"/>
      <c r="AM31" s="256"/>
      <c r="AN31" s="264"/>
      <c r="AO31" s="256"/>
      <c r="AP31" s="264">
        <f t="shared" si="0"/>
        <v>0</v>
      </c>
      <c r="AQ31" s="264">
        <f t="shared" si="1"/>
        <v>0</v>
      </c>
      <c r="AR31" s="169"/>
      <c r="AS31" s="169"/>
      <c r="AT31" s="169"/>
      <c r="AU31" s="169"/>
      <c r="AV31" s="169"/>
      <c r="AW31" s="169"/>
      <c r="AX31" s="169"/>
    </row>
    <row r="32" spans="2:50" ht="15.75" thickBot="1" x14ac:dyDescent="0.3">
      <c r="D32" s="112" t="s">
        <v>717</v>
      </c>
      <c r="F32" s="328">
        <f>+F16-F30</f>
        <v>0</v>
      </c>
      <c r="G32" s="329"/>
      <c r="H32" s="329">
        <f>+H16-H30</f>
        <v>0</v>
      </c>
      <c r="I32" s="329"/>
      <c r="J32" s="330">
        <f>+J16-J30</f>
        <v>0</v>
      </c>
      <c r="K32" s="329"/>
      <c r="L32" s="328">
        <f>+L16-L30</f>
        <v>0</v>
      </c>
      <c r="M32" s="329"/>
      <c r="N32" s="329">
        <f>+N16-N30</f>
        <v>0</v>
      </c>
      <c r="O32" s="329"/>
      <c r="P32" s="330">
        <f>+P16-P30</f>
        <v>0</v>
      </c>
      <c r="S32" s="461"/>
      <c r="AG32" s="169"/>
      <c r="AH32" s="169"/>
      <c r="AI32" s="169"/>
      <c r="AJ32" s="262"/>
      <c r="AK32" s="260"/>
      <c r="AL32" s="260"/>
      <c r="AM32" s="256"/>
      <c r="AN32" s="264"/>
      <c r="AO32" s="256"/>
      <c r="AP32" s="264">
        <f t="shared" si="0"/>
        <v>0</v>
      </c>
      <c r="AQ32" s="264">
        <f t="shared" si="1"/>
        <v>0</v>
      </c>
      <c r="AR32" s="169"/>
      <c r="AS32" s="169"/>
      <c r="AT32" s="169"/>
      <c r="AU32" s="169"/>
      <c r="AV32" s="169"/>
      <c r="AW32" s="169"/>
      <c r="AX32" s="169"/>
    </row>
    <row r="33" spans="2:50" ht="15.75" thickTop="1" x14ac:dyDescent="0.25">
      <c r="F33" s="316"/>
      <c r="G33" s="27"/>
      <c r="H33" s="27"/>
      <c r="I33" s="27"/>
      <c r="J33" s="317"/>
      <c r="K33" s="27"/>
      <c r="L33" s="316"/>
      <c r="M33" s="27"/>
      <c r="N33" s="27"/>
      <c r="O33" s="27"/>
      <c r="P33" s="317"/>
      <c r="S33" s="461"/>
      <c r="AG33" s="169"/>
      <c r="AH33" s="169"/>
      <c r="AI33" s="169"/>
      <c r="AJ33" s="262"/>
      <c r="AK33" s="260"/>
      <c r="AL33" s="260"/>
      <c r="AM33" s="256"/>
      <c r="AN33" s="264"/>
      <c r="AO33" s="256"/>
      <c r="AP33" s="264">
        <f t="shared" si="0"/>
        <v>0</v>
      </c>
      <c r="AQ33" s="264">
        <f t="shared" si="1"/>
        <v>0</v>
      </c>
      <c r="AR33" s="169"/>
      <c r="AS33" s="169"/>
      <c r="AT33" s="169"/>
      <c r="AU33" s="169"/>
      <c r="AV33" s="169"/>
      <c r="AW33" s="169"/>
      <c r="AX33" s="169"/>
    </row>
    <row r="34" spans="2:50" x14ac:dyDescent="0.25">
      <c r="B34" s="7" t="s">
        <v>107</v>
      </c>
      <c r="F34" s="316"/>
      <c r="G34" s="27"/>
      <c r="H34" s="27"/>
      <c r="I34" s="27"/>
      <c r="J34" s="317"/>
      <c r="K34" s="27"/>
      <c r="L34" s="316"/>
      <c r="M34" s="27"/>
      <c r="N34" s="27"/>
      <c r="O34" s="27"/>
      <c r="P34" s="317"/>
      <c r="S34" s="461"/>
      <c r="AG34" s="169"/>
      <c r="AH34" s="169"/>
      <c r="AI34" s="169"/>
      <c r="AJ34" s="262"/>
      <c r="AK34" s="260"/>
      <c r="AL34" s="260"/>
      <c r="AM34" s="256"/>
      <c r="AN34" s="264"/>
      <c r="AO34" s="256"/>
      <c r="AP34" s="264">
        <f t="shared" si="0"/>
        <v>0</v>
      </c>
      <c r="AQ34" s="264">
        <f t="shared" si="1"/>
        <v>0</v>
      </c>
      <c r="AR34" s="169"/>
      <c r="AS34" s="169"/>
      <c r="AT34" s="169"/>
      <c r="AU34" s="169"/>
      <c r="AV34" s="169"/>
      <c r="AW34" s="169"/>
      <c r="AX34" s="169"/>
    </row>
    <row r="35" spans="2:50" x14ac:dyDescent="0.25">
      <c r="C35" t="s">
        <v>745</v>
      </c>
      <c r="F35" s="316">
        <f>F9+F32</f>
        <v>0</v>
      </c>
      <c r="G35" s="27"/>
      <c r="H35" s="27">
        <f>H9+H32</f>
        <v>0</v>
      </c>
      <c r="I35" s="27"/>
      <c r="J35" s="317">
        <f>J9+J32</f>
        <v>0</v>
      </c>
      <c r="K35" s="27"/>
      <c r="L35" s="316">
        <f>L9-L32</f>
        <v>0</v>
      </c>
      <c r="M35" s="27"/>
      <c r="N35" s="27">
        <f t="shared" ref="N35" si="4">P35-L35</f>
        <v>0</v>
      </c>
      <c r="O35" s="27"/>
      <c r="P35" s="317">
        <f>P9-P32</f>
        <v>0</v>
      </c>
      <c r="S35" s="461"/>
      <c r="AG35" s="169"/>
      <c r="AH35" s="169"/>
      <c r="AI35" s="169"/>
      <c r="AJ35" s="262"/>
      <c r="AK35" s="260"/>
      <c r="AL35" s="260"/>
      <c r="AM35" s="256"/>
      <c r="AN35" s="264"/>
      <c r="AO35" s="256"/>
      <c r="AP35" s="264">
        <f t="shared" si="0"/>
        <v>0</v>
      </c>
      <c r="AQ35" s="264">
        <f t="shared" si="1"/>
        <v>0</v>
      </c>
      <c r="AR35" s="169"/>
      <c r="AS35" s="169"/>
      <c r="AT35" s="169"/>
      <c r="AU35" s="169"/>
      <c r="AV35" s="169"/>
      <c r="AW35" s="169"/>
      <c r="AX35" s="169"/>
    </row>
    <row r="36" spans="2:50" x14ac:dyDescent="0.25">
      <c r="F36" s="325"/>
      <c r="G36" s="27"/>
      <c r="H36" s="326"/>
      <c r="I36" s="27"/>
      <c r="J36" s="327"/>
      <c r="K36" s="27"/>
      <c r="L36" s="325"/>
      <c r="M36" s="27"/>
      <c r="N36" s="326"/>
      <c r="O36" s="27"/>
      <c r="P36" s="327"/>
      <c r="S36" s="461"/>
      <c r="AG36" s="169"/>
      <c r="AH36" s="169"/>
      <c r="AI36" s="169"/>
      <c r="AJ36" s="262"/>
      <c r="AK36" s="260"/>
      <c r="AL36" s="260"/>
      <c r="AM36" s="256"/>
      <c r="AN36" s="264"/>
      <c r="AO36" s="256"/>
      <c r="AP36" s="264">
        <f t="shared" si="0"/>
        <v>0</v>
      </c>
      <c r="AQ36" s="264">
        <f t="shared" si="1"/>
        <v>0</v>
      </c>
      <c r="AR36" s="169"/>
      <c r="AS36" s="169"/>
      <c r="AT36" s="169"/>
      <c r="AU36" s="169"/>
      <c r="AV36" s="169"/>
      <c r="AW36" s="169"/>
      <c r="AX36" s="169"/>
    </row>
    <row r="37" spans="2:50" x14ac:dyDescent="0.25">
      <c r="B37" s="7" t="s">
        <v>878</v>
      </c>
      <c r="F37" s="316">
        <f>SUM(F34:F36)</f>
        <v>0</v>
      </c>
      <c r="G37" s="27"/>
      <c r="H37" s="27">
        <f>SUM(H34:H36)</f>
        <v>0</v>
      </c>
      <c r="I37" s="27"/>
      <c r="J37" s="317">
        <f>SUM(J35:J36)</f>
        <v>0</v>
      </c>
      <c r="K37" s="27"/>
      <c r="L37" s="316">
        <f>SUM(L34:L36)</f>
        <v>0</v>
      </c>
      <c r="M37" s="27"/>
      <c r="N37" s="27">
        <f>SUM(N34:N36)</f>
        <v>0</v>
      </c>
      <c r="O37" s="27"/>
      <c r="P37" s="317">
        <f>SUM(P34:P36)</f>
        <v>0</v>
      </c>
      <c r="S37" s="461"/>
      <c r="AG37" s="169"/>
      <c r="AH37" s="169"/>
      <c r="AI37" s="169"/>
      <c r="AJ37" s="262"/>
      <c r="AK37" s="260"/>
      <c r="AL37" s="260"/>
      <c r="AM37" s="256"/>
      <c r="AN37" s="264"/>
      <c r="AO37" s="256"/>
      <c r="AP37" s="264">
        <f t="shared" si="0"/>
        <v>0</v>
      </c>
      <c r="AQ37" s="264">
        <f t="shared" si="1"/>
        <v>0</v>
      </c>
      <c r="AR37" s="169"/>
      <c r="AS37" s="169"/>
      <c r="AT37" s="169"/>
      <c r="AU37" s="169"/>
      <c r="AV37" s="169"/>
      <c r="AW37" s="169"/>
      <c r="AX37" s="169"/>
    </row>
    <row r="38" spans="2:50" ht="15.75" thickBot="1" x14ac:dyDescent="0.3">
      <c r="F38" s="376"/>
      <c r="G38" s="377"/>
      <c r="H38" s="377"/>
      <c r="I38" s="377"/>
      <c r="J38" s="334"/>
      <c r="K38" s="27"/>
      <c r="L38" s="316"/>
      <c r="M38" s="27"/>
      <c r="N38" s="27"/>
      <c r="O38" s="27"/>
      <c r="P38" s="317"/>
      <c r="S38" s="461"/>
      <c r="AG38" s="169"/>
      <c r="AH38" s="169"/>
      <c r="AI38" s="169"/>
      <c r="AJ38" s="262"/>
      <c r="AK38" s="260"/>
      <c r="AL38" s="260"/>
      <c r="AM38" s="256"/>
      <c r="AN38" s="264"/>
      <c r="AO38" s="256"/>
      <c r="AP38" s="264">
        <f t="shared" si="0"/>
        <v>0</v>
      </c>
      <c r="AQ38" s="264">
        <f t="shared" si="1"/>
        <v>0</v>
      </c>
      <c r="AR38" s="169"/>
      <c r="AS38" s="169"/>
      <c r="AT38" s="169"/>
      <c r="AU38" s="169"/>
      <c r="AV38" s="169"/>
      <c r="AW38" s="169"/>
      <c r="AX38" s="169"/>
    </row>
    <row r="39" spans="2:50" x14ac:dyDescent="0.25">
      <c r="F39" s="27"/>
      <c r="G39" s="27"/>
      <c r="H39" s="27"/>
      <c r="I39" s="27"/>
      <c r="J39" s="112" t="s">
        <v>110</v>
      </c>
      <c r="K39" s="27"/>
      <c r="L39" s="325">
        <f>L30+L37</f>
        <v>0</v>
      </c>
      <c r="M39" s="27"/>
      <c r="N39" s="326">
        <f>N30+N37</f>
        <v>0</v>
      </c>
      <c r="O39" s="27"/>
      <c r="P39" s="327">
        <f>P30+P37</f>
        <v>0</v>
      </c>
      <c r="S39" s="461"/>
      <c r="AI39" s="94" t="s">
        <v>829</v>
      </c>
      <c r="AJ39" s="298">
        <f>SUM(AJ7:AJ38)</f>
        <v>0</v>
      </c>
      <c r="AK39" s="299"/>
      <c r="AL39" s="299"/>
      <c r="AM39" s="300">
        <f>SUM(AM7:AM38)</f>
        <v>0</v>
      </c>
      <c r="AN39" s="300">
        <f>SUM(AN7:AN38)</f>
        <v>0</v>
      </c>
      <c r="AO39" s="300">
        <f>SUM(AO7:AO38)</f>
        <v>0</v>
      </c>
      <c r="AP39" s="300">
        <f>SUM(AP7:AP38)</f>
        <v>0</v>
      </c>
      <c r="AQ39" s="300">
        <f>SUM(AQ7:AQ38)</f>
        <v>0</v>
      </c>
    </row>
    <row r="40" spans="2:50" x14ac:dyDescent="0.25">
      <c r="F40" s="27"/>
      <c r="G40" s="27"/>
      <c r="H40" s="27"/>
      <c r="I40" s="27"/>
      <c r="J40" s="112"/>
      <c r="K40" s="27"/>
      <c r="L40" s="316"/>
      <c r="M40" s="27"/>
      <c r="N40" s="27"/>
      <c r="O40" s="27"/>
      <c r="P40" s="317"/>
      <c r="S40" s="461"/>
    </row>
    <row r="41" spans="2:50" ht="15.75" thickBot="1" x14ac:dyDescent="0.3">
      <c r="F41" s="371"/>
      <c r="G41" s="371"/>
      <c r="H41" s="371"/>
      <c r="I41" s="371"/>
      <c r="J41" s="112" t="s">
        <v>111</v>
      </c>
      <c r="K41" s="27"/>
      <c r="L41" s="338">
        <f>L18-L39</f>
        <v>0</v>
      </c>
      <c r="M41" s="339"/>
      <c r="N41" s="339">
        <f>N18-N39</f>
        <v>0</v>
      </c>
      <c r="O41" s="339"/>
      <c r="P41" s="340">
        <f>P18-P39</f>
        <v>0</v>
      </c>
      <c r="S41" s="461"/>
    </row>
    <row r="42" spans="2:50" ht="15.75" thickBot="1" x14ac:dyDescent="0.3">
      <c r="F42" s="275"/>
      <c r="G42" s="275"/>
      <c r="H42" s="275"/>
      <c r="I42" s="275"/>
      <c r="J42" s="275"/>
      <c r="K42" s="275"/>
      <c r="L42" s="275"/>
      <c r="M42" s="275"/>
      <c r="N42" s="275"/>
      <c r="O42" s="275"/>
      <c r="P42" s="275"/>
      <c r="S42" s="461"/>
    </row>
    <row r="43" spans="2:50" ht="15.75" thickBot="1" x14ac:dyDescent="0.3">
      <c r="B43" s="7" t="s">
        <v>54</v>
      </c>
      <c r="F43" s="275"/>
      <c r="G43" s="275"/>
      <c r="H43" s="275"/>
      <c r="I43" s="275"/>
      <c r="J43" s="275"/>
      <c r="K43" s="275"/>
      <c r="L43" s="375">
        <f>L39</f>
        <v>0</v>
      </c>
      <c r="M43" s="249"/>
      <c r="N43" s="249"/>
      <c r="O43" s="249"/>
      <c r="P43" s="375">
        <f>P39</f>
        <v>0</v>
      </c>
      <c r="S43" s="461"/>
    </row>
    <row r="44" spans="2:50" x14ac:dyDescent="0.25">
      <c r="S44" s="461"/>
    </row>
    <row r="45" spans="2:50" x14ac:dyDescent="0.25">
      <c r="S45" s="461"/>
    </row>
    <row r="46" spans="2:50" x14ac:dyDescent="0.25">
      <c r="S46" s="461"/>
    </row>
    <row r="47" spans="2:50" x14ac:dyDescent="0.25">
      <c r="S47" s="461"/>
    </row>
    <row r="48" spans="2:50" x14ac:dyDescent="0.25">
      <c r="S48" s="461"/>
    </row>
  </sheetData>
  <mergeCells count="5">
    <mergeCell ref="S1:S48"/>
    <mergeCell ref="U3:AA3"/>
    <mergeCell ref="AR3:AX3"/>
    <mergeCell ref="U4:AA4"/>
    <mergeCell ref="AR4:AX4"/>
  </mergeCells>
  <pageMargins left="0.27" right="0.25" top="0.43" bottom="0.4" header="0.3" footer="0.17"/>
  <pageSetup scale="83" orientation="portrait" r:id="rId1"/>
  <headerFooter>
    <oddFooter>&amp;L&amp;D &amp;F&amp;C25&amp;R&amp;A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pageSetUpPr fitToPage="1"/>
  </sheetPr>
  <dimension ref="A1:AX50"/>
  <sheetViews>
    <sheetView topLeftCell="A19" zoomScale="90" zoomScaleNormal="90" workbookViewId="0">
      <selection activeCell="A4" sqref="A4:P4"/>
    </sheetView>
  </sheetViews>
  <sheetFormatPr defaultRowHeight="15" x14ac:dyDescent="0.25"/>
  <cols>
    <col min="1" max="1" width="2.42578125" customWidth="1"/>
    <col min="2" max="2" width="6.5703125" style="7" customWidth="1"/>
    <col min="3" max="3" width="4.140625" customWidth="1"/>
    <col min="4" max="4" width="26.85546875" customWidth="1"/>
    <col min="5" max="5" width="0.85546875" customWidth="1"/>
    <col min="6" max="6" width="11.140625" style="275" customWidth="1"/>
    <col min="7" max="7" width="1.42578125" style="275" customWidth="1"/>
    <col min="8" max="8" width="11.140625" style="275" customWidth="1"/>
    <col min="9" max="9" width="0.85546875" style="275" customWidth="1"/>
    <col min="10" max="10" width="12.28515625" style="275" customWidth="1"/>
    <col min="11" max="11" width="1" style="275" customWidth="1"/>
    <col min="12" max="12" width="12.42578125" style="275" customWidth="1"/>
    <col min="13" max="13" width="0.85546875" style="275" customWidth="1"/>
    <col min="14" max="14" width="12.85546875" style="275" bestFit="1" customWidth="1"/>
    <col min="15" max="15" width="0.5703125" style="275" customWidth="1"/>
    <col min="16" max="16" width="12.7109375" style="275" customWidth="1"/>
    <col min="17" max="17" width="1.140625" customWidth="1"/>
    <col min="19" max="19" width="8.85546875" style="258"/>
    <col min="20" max="20" width="13.140625" customWidth="1"/>
    <col min="28" max="28" width="24.28515625" customWidth="1"/>
    <col min="29" max="29" width="18" customWidth="1"/>
    <col min="30" max="30" width="17.28515625" customWidth="1"/>
    <col min="31" max="31" width="16.140625" customWidth="1"/>
    <col min="34" max="34" width="13.85546875" customWidth="1"/>
    <col min="40" max="40" width="12.28515625" customWidth="1"/>
    <col min="41" max="41" width="10" bestFit="1" customWidth="1"/>
    <col min="42" max="42" width="18" customWidth="1"/>
    <col min="43" max="43" width="18.140625" bestFit="1" customWidth="1"/>
    <col min="50" max="50" width="12.85546875" customWidth="1"/>
  </cols>
  <sheetData>
    <row r="1" spans="1:50" x14ac:dyDescent="0.25">
      <c r="A1" s="462" t="str">
        <f>TOC!$A$1</f>
        <v>Hinsdale County School District RE-1</v>
      </c>
      <c r="B1" s="462"/>
      <c r="C1" s="462"/>
      <c r="D1" s="462"/>
      <c r="E1" s="462"/>
      <c r="F1" s="462"/>
      <c r="G1" s="462"/>
      <c r="H1" s="462"/>
      <c r="I1" s="462"/>
      <c r="J1" s="462"/>
      <c r="K1" s="462"/>
      <c r="L1" s="462"/>
      <c r="M1" s="462"/>
      <c r="N1" s="462"/>
      <c r="O1" s="462"/>
      <c r="P1" s="462"/>
      <c r="Q1" s="1"/>
      <c r="S1" s="461" t="s">
        <v>822</v>
      </c>
    </row>
    <row r="2" spans="1:50" ht="15.75" thickBot="1" x14ac:dyDescent="0.3">
      <c r="A2" s="463" t="str">
        <f>'Activity Summary'!A2</f>
        <v>Adopted  Budget</v>
      </c>
      <c r="B2" s="463"/>
      <c r="C2" s="463"/>
      <c r="D2" s="463"/>
      <c r="E2" s="463"/>
      <c r="F2" s="463"/>
      <c r="G2" s="463"/>
      <c r="H2" s="463"/>
      <c r="I2" s="463"/>
      <c r="J2" s="463"/>
      <c r="K2" s="463"/>
      <c r="L2" s="463"/>
      <c r="M2" s="463"/>
      <c r="N2" s="463"/>
      <c r="O2" s="463"/>
      <c r="P2" s="463"/>
      <c r="Q2" s="1"/>
      <c r="S2" s="461"/>
    </row>
    <row r="3" spans="1:50" ht="16.5" thickBot="1" x14ac:dyDescent="0.3">
      <c r="A3" s="463" t="s">
        <v>268</v>
      </c>
      <c r="B3" s="463"/>
      <c r="C3" s="463"/>
      <c r="D3" s="463"/>
      <c r="E3" s="463"/>
      <c r="F3" s="463"/>
      <c r="G3" s="463"/>
      <c r="H3" s="463"/>
      <c r="I3" s="463"/>
      <c r="J3" s="463"/>
      <c r="K3" s="463"/>
      <c r="L3" s="463"/>
      <c r="M3" s="463"/>
      <c r="N3" s="463"/>
      <c r="O3" s="463"/>
      <c r="P3" s="463"/>
      <c r="Q3" s="1"/>
      <c r="S3" s="461"/>
      <c r="U3" s="459" t="s">
        <v>673</v>
      </c>
      <c r="V3" s="459"/>
      <c r="W3" s="459"/>
      <c r="X3" s="459"/>
      <c r="Y3" s="459"/>
      <c r="Z3" s="459"/>
      <c r="AA3" s="459"/>
      <c r="AC3" s="222" t="s">
        <v>211</v>
      </c>
      <c r="AD3" s="222" t="s">
        <v>211</v>
      </c>
      <c r="AE3" s="222" t="s">
        <v>676</v>
      </c>
      <c r="AG3" s="169"/>
      <c r="AH3" s="169"/>
      <c r="AI3" s="169"/>
      <c r="AJ3" s="5"/>
      <c r="AK3" s="5"/>
      <c r="AL3" s="5"/>
      <c r="AM3" s="5"/>
      <c r="AR3" s="459" t="s">
        <v>673</v>
      </c>
      <c r="AS3" s="459"/>
      <c r="AT3" s="459"/>
      <c r="AU3" s="459"/>
      <c r="AV3" s="459"/>
      <c r="AW3" s="459"/>
      <c r="AX3" s="459"/>
    </row>
    <row r="4" spans="1:50" ht="16.5" thickBot="1" x14ac:dyDescent="0.3">
      <c r="A4" s="463" t="str">
        <f>'Activity Summary'!A4</f>
        <v>FY 2023/24</v>
      </c>
      <c r="B4" s="463"/>
      <c r="C4" s="463"/>
      <c r="D4" s="463"/>
      <c r="E4" s="463"/>
      <c r="F4" s="463"/>
      <c r="G4" s="463"/>
      <c r="H4" s="463"/>
      <c r="I4" s="463"/>
      <c r="J4" s="463"/>
      <c r="K4" s="463"/>
      <c r="L4" s="463"/>
      <c r="M4" s="463"/>
      <c r="N4" s="463"/>
      <c r="O4" s="463"/>
      <c r="P4" s="463"/>
      <c r="Q4" s="1"/>
      <c r="S4" s="461"/>
      <c r="U4" s="460" t="s">
        <v>823</v>
      </c>
      <c r="V4" s="460"/>
      <c r="W4" s="460"/>
      <c r="X4" s="460"/>
      <c r="Y4" s="460"/>
      <c r="Z4" s="460"/>
      <c r="AA4" s="460"/>
      <c r="AC4" s="222"/>
      <c r="AD4" s="222" t="s">
        <v>810</v>
      </c>
      <c r="AE4" s="222"/>
      <c r="AG4" s="274"/>
      <c r="AH4" s="274"/>
      <c r="AI4" s="169"/>
      <c r="AJ4" s="262"/>
      <c r="AK4" s="260"/>
      <c r="AL4" s="260"/>
      <c r="AM4" s="271" t="s">
        <v>827</v>
      </c>
      <c r="AN4" s="273">
        <f>+BudgetAssump!$K$23+BudgetAssump!K16</f>
        <v>0.214</v>
      </c>
      <c r="AO4" s="256"/>
      <c r="AP4" s="264" t="s">
        <v>825</v>
      </c>
      <c r="AQ4" s="264"/>
      <c r="AR4" s="460" t="s">
        <v>823</v>
      </c>
      <c r="AS4" s="460"/>
      <c r="AT4" s="460"/>
      <c r="AU4" s="460"/>
      <c r="AV4" s="460"/>
      <c r="AW4" s="460"/>
      <c r="AX4" s="460"/>
    </row>
    <row r="5" spans="1:50" ht="15.75" thickBot="1" x14ac:dyDescent="0.3">
      <c r="F5" s="276" t="str">
        <f>'GF Summary'!$F$6</f>
        <v>Actuals</v>
      </c>
      <c r="G5" s="277"/>
      <c r="H5" s="277" t="str">
        <f>'GF Summary'!$H$6</f>
        <v>Actuals</v>
      </c>
      <c r="I5" s="277"/>
      <c r="J5" s="278" t="str">
        <f>'GF Summary'!$J$6</f>
        <v>Actuals</v>
      </c>
      <c r="L5" s="276" t="str">
        <f>'GF Summary'!$L$6</f>
        <v>Revised</v>
      </c>
      <c r="M5" s="277"/>
      <c r="N5" s="277"/>
      <c r="O5" s="277"/>
      <c r="P5" s="278" t="str">
        <f>'GF Summary'!$P$6</f>
        <v>Proposed</v>
      </c>
      <c r="Q5" s="5"/>
      <c r="S5" s="461"/>
      <c r="T5" t="s">
        <v>821</v>
      </c>
      <c r="U5" s="5" t="s">
        <v>819</v>
      </c>
      <c r="V5" s="5" t="s">
        <v>819</v>
      </c>
      <c r="W5" s="5" t="s">
        <v>819</v>
      </c>
      <c r="X5" s="5" t="s">
        <v>819</v>
      </c>
      <c r="Y5" s="5" t="s">
        <v>819</v>
      </c>
      <c r="Z5" s="5" t="s">
        <v>819</v>
      </c>
      <c r="AA5" s="5" t="s">
        <v>819</v>
      </c>
      <c r="AC5" s="5" t="s">
        <v>820</v>
      </c>
      <c r="AD5" s="5" t="s">
        <v>820</v>
      </c>
      <c r="AE5" s="5" t="s">
        <v>820</v>
      </c>
      <c r="AG5" s="169" t="s">
        <v>819</v>
      </c>
      <c r="AH5" s="169" t="s">
        <v>819</v>
      </c>
      <c r="AI5" s="169" t="s">
        <v>819</v>
      </c>
      <c r="AJ5" s="262" t="s">
        <v>820</v>
      </c>
      <c r="AK5" s="262" t="s">
        <v>820</v>
      </c>
      <c r="AL5" s="262" t="s">
        <v>820</v>
      </c>
      <c r="AM5" s="256" t="s">
        <v>820</v>
      </c>
      <c r="AN5" s="264" t="s">
        <v>820</v>
      </c>
      <c r="AO5" s="256" t="s">
        <v>820</v>
      </c>
      <c r="AP5" s="264" t="s">
        <v>820</v>
      </c>
      <c r="AQ5" s="264"/>
      <c r="AR5" s="256" t="s">
        <v>819</v>
      </c>
      <c r="AS5" s="256" t="s">
        <v>819</v>
      </c>
      <c r="AT5" s="256" t="s">
        <v>819</v>
      </c>
      <c r="AU5" s="256" t="s">
        <v>819</v>
      </c>
      <c r="AV5" s="256" t="s">
        <v>819</v>
      </c>
      <c r="AW5" s="256" t="s">
        <v>819</v>
      </c>
      <c r="AX5" s="169" t="s">
        <v>819</v>
      </c>
    </row>
    <row r="6" spans="1:50" ht="15.75" thickBot="1" x14ac:dyDescent="0.3">
      <c r="F6" s="279" t="str">
        <f>'GF Summary'!$F$7</f>
        <v>FY 19-20</v>
      </c>
      <c r="G6" s="280"/>
      <c r="H6" s="280" t="str">
        <f>'GF Summary'!$H$7</f>
        <v>FY 20-21</v>
      </c>
      <c r="I6" s="280"/>
      <c r="J6" s="281" t="str">
        <f>'GF Summary'!$J$7</f>
        <v>FY 21-22</v>
      </c>
      <c r="L6" s="279" t="str">
        <f>'GF Summary'!$L$7</f>
        <v>FY 22-23</v>
      </c>
      <c r="M6" s="280"/>
      <c r="N6" s="280" t="s">
        <v>81</v>
      </c>
      <c r="O6" s="280"/>
      <c r="P6" s="281" t="str">
        <f>'GF Summary'!$P$7</f>
        <v>FY 23-24</v>
      </c>
      <c r="Q6" s="5"/>
      <c r="S6" s="461"/>
      <c r="U6" s="218" t="s">
        <v>420</v>
      </c>
      <c r="V6" s="221" t="s">
        <v>415</v>
      </c>
      <c r="W6" s="219" t="s">
        <v>421</v>
      </c>
      <c r="X6" s="221" t="s">
        <v>674</v>
      </c>
      <c r="Y6" s="219" t="s">
        <v>675</v>
      </c>
      <c r="Z6" s="221" t="s">
        <v>424</v>
      </c>
      <c r="AA6" s="220" t="s">
        <v>425</v>
      </c>
      <c r="AB6" s="220" t="s">
        <v>809</v>
      </c>
      <c r="AC6" s="221" t="s">
        <v>430</v>
      </c>
      <c r="AD6" s="220" t="s">
        <v>811</v>
      </c>
      <c r="AE6" s="221" t="s">
        <v>430</v>
      </c>
      <c r="AG6" s="272" t="s">
        <v>414</v>
      </c>
      <c r="AH6" s="272" t="s">
        <v>426</v>
      </c>
      <c r="AI6" s="272" t="s">
        <v>824</v>
      </c>
      <c r="AJ6" s="263" t="s">
        <v>416</v>
      </c>
      <c r="AK6" s="261" t="s">
        <v>417</v>
      </c>
      <c r="AL6" s="261" t="s">
        <v>418</v>
      </c>
      <c r="AM6" s="259" t="s">
        <v>419</v>
      </c>
      <c r="AN6" s="265" t="s">
        <v>439</v>
      </c>
      <c r="AO6" s="259" t="s">
        <v>440</v>
      </c>
      <c r="AP6" s="265" t="s">
        <v>441</v>
      </c>
      <c r="AQ6" s="265" t="s">
        <v>826</v>
      </c>
      <c r="AR6" s="168" t="s">
        <v>420</v>
      </c>
      <c r="AS6" s="168" t="s">
        <v>415</v>
      </c>
      <c r="AT6" s="168" t="s">
        <v>421</v>
      </c>
      <c r="AU6" s="168" t="s">
        <v>422</v>
      </c>
      <c r="AV6" s="168" t="s">
        <v>423</v>
      </c>
      <c r="AW6" s="168" t="s">
        <v>424</v>
      </c>
      <c r="AX6" s="272" t="s">
        <v>425</v>
      </c>
    </row>
    <row r="7" spans="1:50" x14ac:dyDescent="0.25">
      <c r="B7" s="7" t="s">
        <v>82</v>
      </c>
      <c r="F7" s="323"/>
      <c r="G7" s="322"/>
      <c r="H7" s="322"/>
      <c r="I7" s="322"/>
      <c r="J7" s="324"/>
      <c r="K7" s="27"/>
      <c r="L7" s="323"/>
      <c r="M7" s="322"/>
      <c r="N7" s="322"/>
      <c r="O7" s="322"/>
      <c r="P7" s="324"/>
      <c r="Q7" s="5"/>
      <c r="S7" s="461"/>
      <c r="U7" s="169"/>
      <c r="V7" s="169"/>
      <c r="W7" s="169"/>
      <c r="X7" s="169"/>
      <c r="Y7" s="169"/>
      <c r="Z7" s="169"/>
      <c r="AA7" s="169"/>
      <c r="AB7" s="169"/>
      <c r="AC7" s="256"/>
      <c r="AD7" s="256"/>
      <c r="AE7" s="257"/>
      <c r="AG7" s="169"/>
      <c r="AH7" s="169"/>
      <c r="AI7" s="169"/>
      <c r="AJ7" s="262"/>
      <c r="AK7" s="260"/>
      <c r="AL7" s="260"/>
      <c r="AM7" s="256"/>
      <c r="AN7" s="264">
        <f>+AM7*AN4</f>
        <v>0</v>
      </c>
      <c r="AO7" s="256"/>
      <c r="AP7" s="264">
        <f>AN7+AO7</f>
        <v>0</v>
      </c>
      <c r="AQ7" s="264">
        <f>+AP7+AM7</f>
        <v>0</v>
      </c>
      <c r="AR7" s="169"/>
      <c r="AS7" s="169"/>
      <c r="AT7" s="169"/>
      <c r="AU7" s="169"/>
      <c r="AV7" s="169"/>
      <c r="AW7" s="169"/>
      <c r="AX7" s="169"/>
    </row>
    <row r="8" spans="1:50" x14ac:dyDescent="0.25">
      <c r="C8" t="s">
        <v>745</v>
      </c>
      <c r="F8" s="316"/>
      <c r="G8" s="27"/>
      <c r="H8" s="27"/>
      <c r="I8" s="27"/>
      <c r="J8" s="317"/>
      <c r="K8" s="27"/>
      <c r="L8" s="316"/>
      <c r="M8" s="27"/>
      <c r="N8" s="27">
        <f>P8-L8</f>
        <v>0</v>
      </c>
      <c r="O8" s="27"/>
      <c r="P8" s="317"/>
      <c r="Q8" s="5"/>
      <c r="S8" s="461"/>
      <c r="U8" s="169"/>
      <c r="V8" s="169"/>
      <c r="W8" s="169"/>
      <c r="X8" s="169"/>
      <c r="Y8" s="169"/>
      <c r="Z8" s="169"/>
      <c r="AA8" s="169"/>
      <c r="AB8" s="169"/>
      <c r="AC8" s="169"/>
      <c r="AD8" s="169"/>
      <c r="AE8" s="102"/>
      <c r="AG8" s="169"/>
      <c r="AH8" s="169"/>
      <c r="AI8" s="169"/>
      <c r="AJ8" s="262"/>
      <c r="AK8" s="260"/>
      <c r="AL8" s="260"/>
      <c r="AM8" s="256"/>
      <c r="AN8" s="264"/>
      <c r="AO8" s="256"/>
      <c r="AP8" s="264">
        <f t="shared" ref="AP8:AP36" si="0">AN8+AO8</f>
        <v>0</v>
      </c>
      <c r="AQ8" s="264">
        <f t="shared" ref="AQ8:AQ36" si="1">+AP8+AM8</f>
        <v>0</v>
      </c>
      <c r="AR8" s="169"/>
      <c r="AS8" s="169"/>
      <c r="AT8" s="169"/>
      <c r="AU8" s="169"/>
      <c r="AV8" s="169"/>
      <c r="AW8" s="169"/>
      <c r="AX8" s="169"/>
    </row>
    <row r="9" spans="1:50" x14ac:dyDescent="0.25">
      <c r="B9" s="7" t="s">
        <v>84</v>
      </c>
      <c r="F9" s="318">
        <f>SUM(F8:F8)</f>
        <v>0</v>
      </c>
      <c r="G9" s="322"/>
      <c r="H9" s="320">
        <f>SUM(H8:H8)</f>
        <v>0</v>
      </c>
      <c r="I9" s="322"/>
      <c r="J9" s="321">
        <f>SUM(J8:J8)</f>
        <v>0</v>
      </c>
      <c r="K9" s="27"/>
      <c r="L9" s="318">
        <f>SUM(L8:L8)</f>
        <v>0</v>
      </c>
      <c r="M9" s="322"/>
      <c r="N9" s="320">
        <f>SUM(N8:N8)</f>
        <v>0</v>
      </c>
      <c r="O9" s="322"/>
      <c r="P9" s="321">
        <f>SUM(P8:P8)</f>
        <v>0</v>
      </c>
      <c r="Q9" s="5"/>
      <c r="S9" s="461"/>
      <c r="U9" s="169"/>
      <c r="V9" s="169"/>
      <c r="W9" s="169"/>
      <c r="X9" s="169"/>
      <c r="Y9" s="169"/>
      <c r="Z9" s="169"/>
      <c r="AA9" s="169"/>
      <c r="AB9" s="169"/>
      <c r="AC9" s="169"/>
      <c r="AD9" s="169"/>
      <c r="AE9" s="102"/>
      <c r="AG9" s="169"/>
      <c r="AH9" s="169"/>
      <c r="AI9" s="169"/>
      <c r="AJ9" s="262"/>
      <c r="AK9" s="260"/>
      <c r="AL9" s="260"/>
      <c r="AM9" s="256"/>
      <c r="AN9" s="264"/>
      <c r="AO9" s="256"/>
      <c r="AP9" s="264">
        <f t="shared" si="0"/>
        <v>0</v>
      </c>
      <c r="AQ9" s="264">
        <f t="shared" si="1"/>
        <v>0</v>
      </c>
      <c r="AR9" s="169"/>
      <c r="AS9" s="169"/>
      <c r="AT9" s="169"/>
      <c r="AU9" s="169"/>
      <c r="AV9" s="169"/>
      <c r="AW9" s="169"/>
      <c r="AX9" s="169"/>
    </row>
    <row r="10" spans="1:50" x14ac:dyDescent="0.25">
      <c r="F10" s="323"/>
      <c r="G10" s="322"/>
      <c r="H10" s="322"/>
      <c r="I10" s="322"/>
      <c r="J10" s="324"/>
      <c r="K10" s="27"/>
      <c r="L10" s="323"/>
      <c r="M10" s="322"/>
      <c r="N10" s="322"/>
      <c r="O10" s="322"/>
      <c r="P10" s="324"/>
      <c r="Q10" s="5"/>
      <c r="S10" s="461"/>
      <c r="U10" s="169"/>
      <c r="V10" s="169"/>
      <c r="W10" s="169"/>
      <c r="X10" s="169"/>
      <c r="Y10" s="169"/>
      <c r="Z10" s="169"/>
      <c r="AA10" s="169"/>
      <c r="AB10" s="169"/>
      <c r="AC10" s="169"/>
      <c r="AD10" s="169"/>
      <c r="AE10" s="102"/>
      <c r="AG10" s="169"/>
      <c r="AH10" s="169"/>
      <c r="AI10" s="169"/>
      <c r="AJ10" s="262"/>
      <c r="AK10" s="260"/>
      <c r="AL10" s="260"/>
      <c r="AM10" s="256"/>
      <c r="AN10" s="264"/>
      <c r="AO10" s="256"/>
      <c r="AP10" s="264">
        <f t="shared" si="0"/>
        <v>0</v>
      </c>
      <c r="AQ10" s="264">
        <f t="shared" si="1"/>
        <v>0</v>
      </c>
      <c r="AR10" s="169"/>
      <c r="AS10" s="169"/>
      <c r="AT10" s="169"/>
      <c r="AU10" s="169"/>
      <c r="AV10" s="169"/>
      <c r="AW10" s="169"/>
      <c r="AX10" s="169"/>
    </row>
    <row r="11" spans="1:50" x14ac:dyDescent="0.25">
      <c r="B11" s="7" t="s">
        <v>85</v>
      </c>
      <c r="F11" s="316"/>
      <c r="G11" s="27"/>
      <c r="H11" s="27"/>
      <c r="I11" s="27"/>
      <c r="J11" s="317"/>
      <c r="K11" s="27"/>
      <c r="L11" s="316"/>
      <c r="M11" s="27"/>
      <c r="N11" s="27"/>
      <c r="O11" s="27"/>
      <c r="P11" s="317"/>
      <c r="S11" s="461"/>
      <c r="U11" s="169"/>
      <c r="V11" s="169"/>
      <c r="W11" s="169"/>
      <c r="X11" s="169"/>
      <c r="Y11" s="169"/>
      <c r="Z11" s="169"/>
      <c r="AA11" s="169"/>
      <c r="AB11" s="169"/>
      <c r="AC11" s="169"/>
      <c r="AD11" s="169"/>
      <c r="AE11" s="102"/>
      <c r="AG11" s="169"/>
      <c r="AH11" s="169"/>
      <c r="AI11" s="169"/>
      <c r="AJ11" s="262"/>
      <c r="AK11" s="260"/>
      <c r="AL11" s="260"/>
      <c r="AM11" s="256"/>
      <c r="AN11" s="264"/>
      <c r="AO11" s="256"/>
      <c r="AP11" s="264">
        <f t="shared" si="0"/>
        <v>0</v>
      </c>
      <c r="AQ11" s="264">
        <f t="shared" si="1"/>
        <v>0</v>
      </c>
      <c r="AR11" s="169"/>
      <c r="AS11" s="169"/>
      <c r="AT11" s="169"/>
      <c r="AU11" s="169"/>
      <c r="AV11" s="169"/>
      <c r="AW11" s="169"/>
      <c r="AX11" s="169"/>
    </row>
    <row r="12" spans="1:50" x14ac:dyDescent="0.25">
      <c r="B12" s="7" t="s">
        <v>843</v>
      </c>
      <c r="C12" t="s">
        <v>86</v>
      </c>
      <c r="F12" s="316"/>
      <c r="G12" s="27"/>
      <c r="H12" s="27"/>
      <c r="I12" s="27"/>
      <c r="J12" s="317"/>
      <c r="K12" s="27"/>
      <c r="L12" s="316"/>
      <c r="M12" s="27"/>
      <c r="N12" s="27">
        <f t="shared" ref="N12:N15" si="2">P12-L12</f>
        <v>0</v>
      </c>
      <c r="O12" s="27"/>
      <c r="P12" s="317"/>
      <c r="S12" s="461"/>
      <c r="U12" s="169"/>
      <c r="V12" s="169"/>
      <c r="W12" s="169"/>
      <c r="X12" s="169"/>
      <c r="Y12" s="169"/>
      <c r="Z12" s="169"/>
      <c r="AA12" s="169"/>
      <c r="AB12" s="169"/>
      <c r="AC12" s="169"/>
      <c r="AD12" s="169"/>
      <c r="AE12" s="102"/>
      <c r="AG12" s="169"/>
      <c r="AH12" s="169"/>
      <c r="AI12" s="169"/>
      <c r="AJ12" s="262"/>
      <c r="AK12" s="260"/>
      <c r="AL12" s="260"/>
      <c r="AM12" s="256"/>
      <c r="AN12" s="264"/>
      <c r="AO12" s="256"/>
      <c r="AP12" s="264">
        <f t="shared" si="0"/>
        <v>0</v>
      </c>
      <c r="AQ12" s="264">
        <f t="shared" si="1"/>
        <v>0</v>
      </c>
      <c r="AR12" s="169"/>
      <c r="AS12" s="169"/>
      <c r="AT12" s="169"/>
      <c r="AU12" s="169"/>
      <c r="AV12" s="169"/>
      <c r="AW12" s="169"/>
      <c r="AX12" s="169"/>
    </row>
    <row r="13" spans="1:50" x14ac:dyDescent="0.25">
      <c r="B13" s="7" t="s">
        <v>844</v>
      </c>
      <c r="C13" t="s">
        <v>88</v>
      </c>
      <c r="F13" s="316"/>
      <c r="G13" s="27"/>
      <c r="H13" s="27"/>
      <c r="I13" s="27"/>
      <c r="J13" s="317"/>
      <c r="K13" s="27"/>
      <c r="L13" s="316"/>
      <c r="M13" s="27"/>
      <c r="N13" s="27">
        <f t="shared" si="2"/>
        <v>0</v>
      </c>
      <c r="O13" s="27"/>
      <c r="P13" s="317"/>
      <c r="S13" s="461"/>
      <c r="U13" s="169"/>
      <c r="V13" s="169"/>
      <c r="W13" s="169"/>
      <c r="X13" s="169"/>
      <c r="Y13" s="169"/>
      <c r="Z13" s="169"/>
      <c r="AA13" s="169"/>
      <c r="AB13" s="169"/>
      <c r="AC13" s="169"/>
      <c r="AD13" s="169"/>
      <c r="AE13" s="102"/>
      <c r="AG13" s="169"/>
      <c r="AH13" s="169"/>
      <c r="AI13" s="169"/>
      <c r="AJ13" s="262"/>
      <c r="AK13" s="260"/>
      <c r="AL13" s="260"/>
      <c r="AM13" s="256"/>
      <c r="AN13" s="264"/>
      <c r="AO13" s="256"/>
      <c r="AP13" s="264">
        <f t="shared" si="0"/>
        <v>0</v>
      </c>
      <c r="AQ13" s="264">
        <f t="shared" si="1"/>
        <v>0</v>
      </c>
      <c r="AR13" s="169"/>
      <c r="AS13" s="169"/>
      <c r="AT13" s="169"/>
      <c r="AU13" s="169"/>
      <c r="AV13" s="169"/>
      <c r="AW13" s="169"/>
      <c r="AX13" s="169"/>
    </row>
    <row r="14" spans="1:50" x14ac:dyDescent="0.25">
      <c r="B14" s="7" t="s">
        <v>845</v>
      </c>
      <c r="C14" t="s">
        <v>89</v>
      </c>
      <c r="F14" s="316"/>
      <c r="G14" s="27"/>
      <c r="H14" s="27"/>
      <c r="I14" s="27"/>
      <c r="J14" s="317"/>
      <c r="K14" s="27"/>
      <c r="L14" s="316"/>
      <c r="M14" s="27"/>
      <c r="N14" s="27">
        <f t="shared" si="2"/>
        <v>0</v>
      </c>
      <c r="O14" s="27"/>
      <c r="P14" s="317"/>
      <c r="S14" s="461"/>
      <c r="U14" s="169"/>
      <c r="V14" s="169"/>
      <c r="W14" s="169"/>
      <c r="X14" s="169"/>
      <c r="Y14" s="169"/>
      <c r="Z14" s="169"/>
      <c r="AA14" s="169"/>
      <c r="AB14" s="169"/>
      <c r="AC14" s="169"/>
      <c r="AD14" s="169"/>
      <c r="AE14" s="102"/>
      <c r="AG14" s="169"/>
      <c r="AH14" s="169"/>
      <c r="AI14" s="169"/>
      <c r="AJ14" s="262"/>
      <c r="AK14" s="260"/>
      <c r="AL14" s="260"/>
      <c r="AM14" s="256"/>
      <c r="AN14" s="264"/>
      <c r="AO14" s="256"/>
      <c r="AP14" s="264">
        <f t="shared" si="0"/>
        <v>0</v>
      </c>
      <c r="AQ14" s="264">
        <f t="shared" si="1"/>
        <v>0</v>
      </c>
      <c r="AR14" s="169"/>
      <c r="AS14" s="169"/>
      <c r="AT14" s="169"/>
      <c r="AU14" s="169"/>
      <c r="AV14" s="169"/>
      <c r="AW14" s="169"/>
      <c r="AX14" s="169"/>
    </row>
    <row r="15" spans="1:50" x14ac:dyDescent="0.25">
      <c r="B15" s="308">
        <v>5210</v>
      </c>
      <c r="C15" t="s">
        <v>852</v>
      </c>
      <c r="F15" s="325"/>
      <c r="G15" s="27"/>
      <c r="H15" s="326"/>
      <c r="I15" s="27"/>
      <c r="J15" s="327"/>
      <c r="K15" s="27"/>
      <c r="L15" s="325"/>
      <c r="M15" s="27"/>
      <c r="N15" s="326">
        <f t="shared" si="2"/>
        <v>0</v>
      </c>
      <c r="O15" s="27"/>
      <c r="P15" s="327"/>
      <c r="S15" s="461"/>
      <c r="U15" s="169"/>
      <c r="V15" s="169"/>
      <c r="W15" s="169"/>
      <c r="X15" s="169"/>
      <c r="Y15" s="169"/>
      <c r="Z15" s="169"/>
      <c r="AA15" s="169"/>
      <c r="AB15" s="169"/>
      <c r="AC15" s="169"/>
      <c r="AD15" s="169"/>
      <c r="AE15" s="102"/>
      <c r="AG15" s="169"/>
      <c r="AH15" s="169"/>
      <c r="AI15" s="169"/>
      <c r="AJ15" s="262"/>
      <c r="AK15" s="260"/>
      <c r="AL15" s="260"/>
      <c r="AM15" s="256"/>
      <c r="AN15" s="264"/>
      <c r="AO15" s="256"/>
      <c r="AP15" s="264">
        <f t="shared" si="0"/>
        <v>0</v>
      </c>
      <c r="AQ15" s="264">
        <f t="shared" si="1"/>
        <v>0</v>
      </c>
      <c r="AR15" s="169"/>
      <c r="AS15" s="169"/>
      <c r="AT15" s="169"/>
      <c r="AU15" s="169"/>
      <c r="AV15" s="169"/>
      <c r="AW15" s="169"/>
      <c r="AX15" s="169"/>
    </row>
    <row r="16" spans="1:50" x14ac:dyDescent="0.25">
      <c r="B16" s="7" t="s">
        <v>90</v>
      </c>
      <c r="F16" s="316">
        <f>SUM(F11:F15)</f>
        <v>0</v>
      </c>
      <c r="G16" s="27"/>
      <c r="H16" s="27">
        <f>SUM(H11:H15)</f>
        <v>0</v>
      </c>
      <c r="I16" s="27"/>
      <c r="J16" s="317">
        <f>SUM(J12:J15)</f>
        <v>0</v>
      </c>
      <c r="K16" s="27"/>
      <c r="L16" s="316">
        <f>SUM(L11:L15)</f>
        <v>0</v>
      </c>
      <c r="M16" s="27"/>
      <c r="N16" s="27">
        <f>SUM(N11:N15)</f>
        <v>0</v>
      </c>
      <c r="O16" s="27"/>
      <c r="P16" s="317">
        <f>SUM(P11:P15)</f>
        <v>0</v>
      </c>
      <c r="S16" s="461"/>
      <c r="U16" s="169"/>
      <c r="V16" s="169"/>
      <c r="W16" s="169"/>
      <c r="X16" s="169"/>
      <c r="Y16" s="169"/>
      <c r="Z16" s="169"/>
      <c r="AA16" s="169"/>
      <c r="AB16" s="169"/>
      <c r="AC16" s="169"/>
      <c r="AD16" s="169"/>
      <c r="AE16" s="102"/>
      <c r="AG16" s="169"/>
      <c r="AH16" s="169"/>
      <c r="AI16" s="169"/>
      <c r="AJ16" s="262"/>
      <c r="AK16" s="260"/>
      <c r="AL16" s="260"/>
      <c r="AM16" s="256"/>
      <c r="AN16" s="264"/>
      <c r="AO16" s="256"/>
      <c r="AP16" s="264">
        <f t="shared" si="0"/>
        <v>0</v>
      </c>
      <c r="AQ16" s="264">
        <f t="shared" si="1"/>
        <v>0</v>
      </c>
      <c r="AR16" s="169"/>
      <c r="AS16" s="169"/>
      <c r="AT16" s="169"/>
      <c r="AU16" s="169"/>
      <c r="AV16" s="169"/>
      <c r="AW16" s="169"/>
      <c r="AX16" s="169"/>
    </row>
    <row r="17" spans="2:50" x14ac:dyDescent="0.25">
      <c r="F17" s="316"/>
      <c r="G17" s="27"/>
      <c r="H17" s="27"/>
      <c r="I17" s="27"/>
      <c r="J17" s="317"/>
      <c r="K17" s="27"/>
      <c r="L17" s="316"/>
      <c r="M17" s="27"/>
      <c r="N17" s="27"/>
      <c r="O17" s="27"/>
      <c r="P17" s="317"/>
      <c r="S17" s="461"/>
      <c r="U17" s="169"/>
      <c r="V17" s="169"/>
      <c r="W17" s="169"/>
      <c r="X17" s="169"/>
      <c r="Y17" s="169"/>
      <c r="Z17" s="169"/>
      <c r="AA17" s="169"/>
      <c r="AB17" s="169"/>
      <c r="AC17" s="169"/>
      <c r="AD17" s="169"/>
      <c r="AE17" s="102"/>
      <c r="AG17" s="169"/>
      <c r="AH17" s="169"/>
      <c r="AI17" s="169"/>
      <c r="AJ17" s="262"/>
      <c r="AK17" s="260"/>
      <c r="AL17" s="260"/>
      <c r="AM17" s="256"/>
      <c r="AN17" s="264"/>
      <c r="AO17" s="256"/>
      <c r="AP17" s="264">
        <f t="shared" si="0"/>
        <v>0</v>
      </c>
      <c r="AQ17" s="264">
        <f t="shared" si="1"/>
        <v>0</v>
      </c>
      <c r="AR17" s="169"/>
      <c r="AS17" s="169"/>
      <c r="AT17" s="169"/>
      <c r="AU17" s="169"/>
      <c r="AV17" s="169"/>
      <c r="AW17" s="169"/>
      <c r="AX17" s="169"/>
    </row>
    <row r="18" spans="2:50" x14ac:dyDescent="0.25">
      <c r="B18" s="7" t="s">
        <v>91</v>
      </c>
      <c r="F18" s="325">
        <f>F9+F16</f>
        <v>0</v>
      </c>
      <c r="G18" s="27"/>
      <c r="H18" s="326">
        <f>H9+H16</f>
        <v>0</v>
      </c>
      <c r="I18" s="27"/>
      <c r="J18" s="327">
        <f>J9+J16</f>
        <v>0</v>
      </c>
      <c r="K18" s="27"/>
      <c r="L18" s="325">
        <f>L9+L16</f>
        <v>0</v>
      </c>
      <c r="M18" s="27"/>
      <c r="N18" s="326">
        <f>N9+N16</f>
        <v>0</v>
      </c>
      <c r="O18" s="27"/>
      <c r="P18" s="327">
        <f>P9+P16</f>
        <v>0</v>
      </c>
      <c r="S18" s="461"/>
      <c r="AG18" s="169"/>
      <c r="AH18" s="169"/>
      <c r="AI18" s="169"/>
      <c r="AJ18" s="262"/>
      <c r="AK18" s="260"/>
      <c r="AL18" s="260"/>
      <c r="AM18" s="256"/>
      <c r="AN18" s="264"/>
      <c r="AO18" s="256"/>
      <c r="AP18" s="264">
        <f t="shared" si="0"/>
        <v>0</v>
      </c>
      <c r="AQ18" s="264">
        <f t="shared" si="1"/>
        <v>0</v>
      </c>
      <c r="AR18" s="169"/>
      <c r="AS18" s="169"/>
      <c r="AT18" s="169"/>
      <c r="AU18" s="169"/>
      <c r="AV18" s="169"/>
      <c r="AW18" s="169"/>
      <c r="AX18" s="169"/>
    </row>
    <row r="19" spans="2:50" x14ac:dyDescent="0.25">
      <c r="F19" s="316"/>
      <c r="G19" s="27"/>
      <c r="H19" s="320"/>
      <c r="I19" s="27"/>
      <c r="J19" s="321"/>
      <c r="K19" s="27"/>
      <c r="L19" s="316"/>
      <c r="M19" s="27"/>
      <c r="N19" s="320"/>
      <c r="O19" s="27"/>
      <c r="P19" s="321"/>
      <c r="S19" s="461"/>
      <c r="AG19" s="169"/>
      <c r="AH19" s="169"/>
      <c r="AI19" s="169"/>
      <c r="AJ19" s="262"/>
      <c r="AK19" s="260"/>
      <c r="AL19" s="260"/>
      <c r="AM19" s="256"/>
      <c r="AN19" s="264"/>
      <c r="AO19" s="256"/>
      <c r="AP19" s="264">
        <f t="shared" si="0"/>
        <v>0</v>
      </c>
      <c r="AQ19" s="264">
        <f t="shared" si="1"/>
        <v>0</v>
      </c>
      <c r="AR19" s="169"/>
      <c r="AS19" s="169"/>
      <c r="AT19" s="169"/>
      <c r="AU19" s="169"/>
      <c r="AV19" s="169"/>
      <c r="AW19" s="169"/>
      <c r="AX19" s="169"/>
    </row>
    <row r="20" spans="2:50" x14ac:dyDescent="0.25">
      <c r="B20" s="7" t="s">
        <v>92</v>
      </c>
      <c r="F20" s="316"/>
      <c r="G20" s="27"/>
      <c r="H20" s="27"/>
      <c r="I20" s="27"/>
      <c r="J20" s="317"/>
      <c r="K20" s="27"/>
      <c r="L20" s="316"/>
      <c r="M20" s="27"/>
      <c r="N20" s="27"/>
      <c r="O20" s="27"/>
      <c r="P20" s="317"/>
      <c r="S20" s="461"/>
      <c r="AG20" s="169"/>
      <c r="AH20" s="169"/>
      <c r="AI20" s="169"/>
      <c r="AJ20" s="262"/>
      <c r="AK20" s="260"/>
      <c r="AL20" s="260"/>
      <c r="AM20" s="256"/>
      <c r="AN20" s="264"/>
      <c r="AO20" s="256"/>
      <c r="AP20" s="264">
        <f t="shared" si="0"/>
        <v>0</v>
      </c>
      <c r="AQ20" s="264">
        <f t="shared" si="1"/>
        <v>0</v>
      </c>
      <c r="AR20" s="169"/>
      <c r="AS20" s="169"/>
      <c r="AT20" s="169"/>
      <c r="AU20" s="169"/>
      <c r="AV20" s="169"/>
      <c r="AW20" s="169"/>
      <c r="AX20" s="169"/>
    </row>
    <row r="21" spans="2:50" x14ac:dyDescent="0.25">
      <c r="B21" s="246" t="s">
        <v>728</v>
      </c>
      <c r="C21" t="s">
        <v>148</v>
      </c>
      <c r="F21" s="316"/>
      <c r="G21" s="27"/>
      <c r="H21" s="27"/>
      <c r="I21" s="27"/>
      <c r="J21" s="317"/>
      <c r="K21" s="27"/>
      <c r="L21" s="316"/>
      <c r="M21" s="27"/>
      <c r="N21" s="27">
        <f t="shared" ref="N21:N29" si="3">P21-L21</f>
        <v>0</v>
      </c>
      <c r="O21" s="27"/>
      <c r="P21" s="317"/>
      <c r="S21" s="461"/>
      <c r="AG21" s="169"/>
      <c r="AH21" s="169"/>
      <c r="AI21" s="169"/>
      <c r="AJ21" s="262"/>
      <c r="AK21" s="260"/>
      <c r="AL21" s="260"/>
      <c r="AM21" s="256"/>
      <c r="AN21" s="264"/>
      <c r="AO21" s="256"/>
      <c r="AP21" s="264">
        <f t="shared" si="0"/>
        <v>0</v>
      </c>
      <c r="AQ21" s="264">
        <f t="shared" si="1"/>
        <v>0</v>
      </c>
      <c r="AR21" s="169"/>
      <c r="AS21" s="169"/>
      <c r="AT21" s="169"/>
      <c r="AU21" s="169"/>
      <c r="AV21" s="169"/>
      <c r="AW21" s="169"/>
      <c r="AX21" s="169"/>
    </row>
    <row r="22" spans="2:50" x14ac:dyDescent="0.25">
      <c r="B22" s="246" t="s">
        <v>720</v>
      </c>
      <c r="C22" t="s">
        <v>149</v>
      </c>
      <c r="F22" s="316"/>
      <c r="G22" s="27"/>
      <c r="H22" s="27"/>
      <c r="I22" s="27"/>
      <c r="J22" s="317"/>
      <c r="K22" s="27"/>
      <c r="L22" s="316"/>
      <c r="M22" s="27"/>
      <c r="N22" s="27">
        <f t="shared" si="3"/>
        <v>0</v>
      </c>
      <c r="O22" s="27"/>
      <c r="P22" s="317"/>
      <c r="S22" s="461"/>
      <c r="AG22" s="169"/>
      <c r="AH22" s="169"/>
      <c r="AI22" s="169"/>
      <c r="AJ22" s="262"/>
      <c r="AK22" s="260"/>
      <c r="AL22" s="260"/>
      <c r="AM22" s="256"/>
      <c r="AN22" s="264"/>
      <c r="AO22" s="256"/>
      <c r="AP22" s="264">
        <f t="shared" si="0"/>
        <v>0</v>
      </c>
      <c r="AQ22" s="264">
        <f t="shared" si="1"/>
        <v>0</v>
      </c>
      <c r="AR22" s="169"/>
      <c r="AS22" s="169"/>
      <c r="AT22" s="169"/>
      <c r="AU22" s="169"/>
      <c r="AV22" s="169"/>
      <c r="AW22" s="169"/>
      <c r="AX22" s="169"/>
    </row>
    <row r="23" spans="2:50" x14ac:dyDescent="0.25">
      <c r="B23" s="246" t="s">
        <v>721</v>
      </c>
      <c r="C23" t="s">
        <v>150</v>
      </c>
      <c r="F23" s="316"/>
      <c r="G23" s="27"/>
      <c r="H23" s="27"/>
      <c r="I23" s="27"/>
      <c r="J23" s="317"/>
      <c r="K23" s="27"/>
      <c r="L23" s="316"/>
      <c r="M23" s="27"/>
      <c r="N23" s="27">
        <f t="shared" si="3"/>
        <v>0</v>
      </c>
      <c r="O23" s="27"/>
      <c r="P23" s="317"/>
      <c r="S23" s="461"/>
      <c r="AG23" s="169"/>
      <c r="AH23" s="169"/>
      <c r="AI23" s="169"/>
      <c r="AJ23" s="262"/>
      <c r="AK23" s="260"/>
      <c r="AL23" s="260"/>
      <c r="AM23" s="256"/>
      <c r="AN23" s="264"/>
      <c r="AO23" s="256"/>
      <c r="AP23" s="264">
        <f t="shared" si="0"/>
        <v>0</v>
      </c>
      <c r="AQ23" s="264">
        <f t="shared" si="1"/>
        <v>0</v>
      </c>
      <c r="AR23" s="169"/>
      <c r="AS23" s="169"/>
      <c r="AT23" s="169"/>
      <c r="AU23" s="169"/>
      <c r="AV23" s="169"/>
      <c r="AW23" s="169"/>
      <c r="AX23" s="169"/>
    </row>
    <row r="24" spans="2:50" x14ac:dyDescent="0.25">
      <c r="B24" s="246" t="s">
        <v>722</v>
      </c>
      <c r="C24" t="s">
        <v>151</v>
      </c>
      <c r="F24" s="316"/>
      <c r="G24" s="27"/>
      <c r="H24" s="27"/>
      <c r="I24" s="27"/>
      <c r="J24" s="317"/>
      <c r="K24" s="27"/>
      <c r="L24" s="316"/>
      <c r="M24" s="27"/>
      <c r="N24" s="27">
        <f t="shared" si="3"/>
        <v>0</v>
      </c>
      <c r="O24" s="27"/>
      <c r="P24" s="317"/>
      <c r="S24" s="461"/>
      <c r="AG24" s="169"/>
      <c r="AH24" s="169"/>
      <c r="AI24" s="169"/>
      <c r="AJ24" s="262"/>
      <c r="AK24" s="260"/>
      <c r="AL24" s="260"/>
      <c r="AM24" s="256"/>
      <c r="AN24" s="264"/>
      <c r="AO24" s="256"/>
      <c r="AP24" s="264">
        <f t="shared" si="0"/>
        <v>0</v>
      </c>
      <c r="AQ24" s="264">
        <f t="shared" si="1"/>
        <v>0</v>
      </c>
      <c r="AR24" s="169"/>
      <c r="AS24" s="169"/>
      <c r="AT24" s="169"/>
      <c r="AU24" s="169"/>
      <c r="AV24" s="169"/>
      <c r="AW24" s="169"/>
      <c r="AX24" s="169"/>
    </row>
    <row r="25" spans="2:50" x14ac:dyDescent="0.25">
      <c r="B25" s="246" t="s">
        <v>723</v>
      </c>
      <c r="C25" t="s">
        <v>102</v>
      </c>
      <c r="F25" s="316"/>
      <c r="G25" s="27"/>
      <c r="H25" s="27"/>
      <c r="I25" s="27"/>
      <c r="J25" s="317"/>
      <c r="K25" s="27"/>
      <c r="L25" s="316"/>
      <c r="M25" s="27"/>
      <c r="N25" s="27">
        <f t="shared" si="3"/>
        <v>0</v>
      </c>
      <c r="O25" s="27"/>
      <c r="P25" s="317"/>
      <c r="S25" s="461"/>
      <c r="AG25" s="169"/>
      <c r="AH25" s="169"/>
      <c r="AI25" s="169"/>
      <c r="AJ25" s="262"/>
      <c r="AK25" s="260"/>
      <c r="AL25" s="260"/>
      <c r="AM25" s="256"/>
      <c r="AN25" s="264"/>
      <c r="AO25" s="256"/>
      <c r="AP25" s="264">
        <f t="shared" si="0"/>
        <v>0</v>
      </c>
      <c r="AQ25" s="264">
        <f t="shared" si="1"/>
        <v>0</v>
      </c>
      <c r="AR25" s="169"/>
      <c r="AS25" s="169"/>
      <c r="AT25" s="169"/>
      <c r="AU25" s="169"/>
      <c r="AV25" s="169"/>
      <c r="AW25" s="169"/>
      <c r="AX25" s="169"/>
    </row>
    <row r="26" spans="2:50" x14ac:dyDescent="0.25">
      <c r="B26" s="246" t="s">
        <v>724</v>
      </c>
      <c r="C26" t="s">
        <v>152</v>
      </c>
      <c r="F26" s="316"/>
      <c r="G26" s="27"/>
      <c r="H26" s="27"/>
      <c r="I26" s="27"/>
      <c r="J26" s="317"/>
      <c r="K26" s="27"/>
      <c r="L26" s="316"/>
      <c r="M26" s="27"/>
      <c r="N26" s="27">
        <f t="shared" si="3"/>
        <v>0</v>
      </c>
      <c r="O26" s="27"/>
      <c r="P26" s="317"/>
      <c r="S26" s="461"/>
      <c r="AG26" s="169"/>
      <c r="AH26" s="169"/>
      <c r="AI26" s="169"/>
      <c r="AJ26" s="262"/>
      <c r="AK26" s="260"/>
      <c r="AL26" s="260"/>
      <c r="AM26" s="256"/>
      <c r="AN26" s="264"/>
      <c r="AO26" s="256"/>
      <c r="AP26" s="264">
        <f t="shared" si="0"/>
        <v>0</v>
      </c>
      <c r="AQ26" s="264">
        <f t="shared" si="1"/>
        <v>0</v>
      </c>
      <c r="AR26" s="169"/>
      <c r="AS26" s="169"/>
      <c r="AT26" s="169"/>
      <c r="AU26" s="169"/>
      <c r="AV26" s="169"/>
      <c r="AW26" s="169"/>
      <c r="AX26" s="169"/>
    </row>
    <row r="27" spans="2:50" x14ac:dyDescent="0.25">
      <c r="B27" s="246" t="s">
        <v>725</v>
      </c>
      <c r="C27" t="s">
        <v>153</v>
      </c>
      <c r="F27" s="316"/>
      <c r="G27" s="27"/>
      <c r="H27" s="27"/>
      <c r="I27" s="27"/>
      <c r="J27" s="317"/>
      <c r="K27" s="27"/>
      <c r="L27" s="316"/>
      <c r="M27" s="27"/>
      <c r="N27" s="27">
        <f t="shared" si="3"/>
        <v>0</v>
      </c>
      <c r="O27" s="27"/>
      <c r="P27" s="317"/>
      <c r="S27" s="461"/>
      <c r="AG27" s="169"/>
      <c r="AH27" s="169"/>
      <c r="AI27" s="169"/>
      <c r="AJ27" s="262"/>
      <c r="AK27" s="260"/>
      <c r="AL27" s="260"/>
      <c r="AM27" s="256"/>
      <c r="AN27" s="264"/>
      <c r="AO27" s="256"/>
      <c r="AP27" s="264">
        <f t="shared" si="0"/>
        <v>0</v>
      </c>
      <c r="AQ27" s="264">
        <f t="shared" si="1"/>
        <v>0</v>
      </c>
      <c r="AR27" s="169"/>
      <c r="AS27" s="169"/>
      <c r="AT27" s="169"/>
      <c r="AU27" s="169"/>
      <c r="AV27" s="169"/>
      <c r="AW27" s="169"/>
      <c r="AX27" s="169"/>
    </row>
    <row r="28" spans="2:50" x14ac:dyDescent="0.25">
      <c r="B28" s="246" t="s">
        <v>726</v>
      </c>
      <c r="C28" t="s">
        <v>154</v>
      </c>
      <c r="F28" s="316"/>
      <c r="G28" s="27"/>
      <c r="H28" s="27"/>
      <c r="I28" s="27"/>
      <c r="J28" s="317"/>
      <c r="K28" s="27"/>
      <c r="L28" s="316"/>
      <c r="M28" s="27"/>
      <c r="N28" s="27">
        <f t="shared" si="3"/>
        <v>0</v>
      </c>
      <c r="O28" s="27"/>
      <c r="P28" s="317"/>
      <c r="S28" s="461"/>
      <c r="AG28" s="169"/>
      <c r="AH28" s="169"/>
      <c r="AI28" s="169"/>
      <c r="AJ28" s="262"/>
      <c r="AK28" s="260"/>
      <c r="AL28" s="260"/>
      <c r="AM28" s="256"/>
      <c r="AN28" s="264"/>
      <c r="AO28" s="256"/>
      <c r="AP28" s="264">
        <f t="shared" si="0"/>
        <v>0</v>
      </c>
      <c r="AQ28" s="264">
        <f t="shared" si="1"/>
        <v>0</v>
      </c>
      <c r="AR28" s="169"/>
      <c r="AS28" s="169"/>
      <c r="AT28" s="169"/>
      <c r="AU28" s="169"/>
      <c r="AV28" s="169"/>
      <c r="AW28" s="169"/>
      <c r="AX28" s="169"/>
    </row>
    <row r="29" spans="2:50" x14ac:dyDescent="0.25">
      <c r="B29" s="246" t="s">
        <v>727</v>
      </c>
      <c r="C29" t="s">
        <v>155</v>
      </c>
      <c r="F29" s="325"/>
      <c r="G29" s="27"/>
      <c r="H29" s="326"/>
      <c r="I29" s="27"/>
      <c r="J29" s="327"/>
      <c r="K29" s="27"/>
      <c r="L29" s="325"/>
      <c r="M29" s="27"/>
      <c r="N29" s="326">
        <f t="shared" si="3"/>
        <v>0</v>
      </c>
      <c r="O29" s="27"/>
      <c r="P29" s="327"/>
      <c r="S29" s="461"/>
      <c r="AG29" s="169"/>
      <c r="AH29" s="169"/>
      <c r="AI29" s="169"/>
      <c r="AJ29" s="262"/>
      <c r="AK29" s="260"/>
      <c r="AL29" s="260"/>
      <c r="AM29" s="256"/>
      <c r="AN29" s="264"/>
      <c r="AO29" s="256"/>
      <c r="AP29" s="264">
        <f t="shared" si="0"/>
        <v>0</v>
      </c>
      <c r="AQ29" s="264">
        <f t="shared" si="1"/>
        <v>0</v>
      </c>
      <c r="AR29" s="169"/>
      <c r="AS29" s="169"/>
      <c r="AT29" s="169"/>
      <c r="AU29" s="169"/>
      <c r="AV29" s="169"/>
      <c r="AW29" s="169"/>
      <c r="AX29" s="169"/>
    </row>
    <row r="30" spans="2:50" x14ac:dyDescent="0.25">
      <c r="B30" s="7" t="s">
        <v>103</v>
      </c>
      <c r="F30" s="316">
        <f>SUM(F20:F29)</f>
        <v>0</v>
      </c>
      <c r="G30" s="27"/>
      <c r="H30" s="27">
        <f>SUM(H20:H29)</f>
        <v>0</v>
      </c>
      <c r="I30" s="27"/>
      <c r="J30" s="317">
        <f>SUM(J21:J29)</f>
        <v>0</v>
      </c>
      <c r="K30" s="27"/>
      <c r="L30" s="316">
        <f>SUM(L20:L29)</f>
        <v>0</v>
      </c>
      <c r="M30" s="27"/>
      <c r="N30" s="27">
        <f>SUM(N20:N29)</f>
        <v>0</v>
      </c>
      <c r="O30" s="27"/>
      <c r="P30" s="317">
        <f>SUM(P20:P29)</f>
        <v>0</v>
      </c>
      <c r="S30" s="461"/>
      <c r="AG30" s="169"/>
      <c r="AH30" s="169"/>
      <c r="AI30" s="169"/>
      <c r="AJ30" s="262"/>
      <c r="AK30" s="260"/>
      <c r="AL30" s="260"/>
      <c r="AM30" s="256"/>
      <c r="AN30" s="264"/>
      <c r="AO30" s="256"/>
      <c r="AP30" s="264">
        <f t="shared" si="0"/>
        <v>0</v>
      </c>
      <c r="AQ30" s="264">
        <f t="shared" si="1"/>
        <v>0</v>
      </c>
      <c r="AR30" s="169"/>
      <c r="AS30" s="169"/>
      <c r="AT30" s="169"/>
      <c r="AU30" s="169"/>
      <c r="AV30" s="169"/>
      <c r="AW30" s="169"/>
      <c r="AX30" s="169"/>
    </row>
    <row r="31" spans="2:50" x14ac:dyDescent="0.25">
      <c r="F31" s="316"/>
      <c r="G31" s="27"/>
      <c r="H31" s="27"/>
      <c r="I31" s="27"/>
      <c r="J31" s="317"/>
      <c r="K31" s="27"/>
      <c r="L31" s="316"/>
      <c r="M31" s="27"/>
      <c r="N31" s="27"/>
      <c r="O31" s="27"/>
      <c r="P31" s="317"/>
      <c r="S31" s="461"/>
      <c r="AG31" s="169"/>
      <c r="AH31" s="169"/>
      <c r="AI31" s="169"/>
      <c r="AJ31" s="262"/>
      <c r="AK31" s="260"/>
      <c r="AL31" s="260"/>
      <c r="AM31" s="256"/>
      <c r="AN31" s="264"/>
      <c r="AO31" s="256"/>
      <c r="AP31" s="264">
        <f t="shared" si="0"/>
        <v>0</v>
      </c>
      <c r="AQ31" s="264">
        <f t="shared" si="1"/>
        <v>0</v>
      </c>
      <c r="AR31" s="169"/>
      <c r="AS31" s="169"/>
      <c r="AT31" s="169"/>
      <c r="AU31" s="169"/>
      <c r="AV31" s="169"/>
      <c r="AW31" s="169"/>
      <c r="AX31" s="169"/>
    </row>
    <row r="32" spans="2:50" ht="15.75" thickBot="1" x14ac:dyDescent="0.3">
      <c r="D32" s="112" t="s">
        <v>717</v>
      </c>
      <c r="F32" s="328">
        <f>+F16-F30</f>
        <v>0</v>
      </c>
      <c r="G32" s="329"/>
      <c r="H32" s="329">
        <f>+H16-H30</f>
        <v>0</v>
      </c>
      <c r="I32" s="329"/>
      <c r="J32" s="330">
        <f>+J16-J30</f>
        <v>0</v>
      </c>
      <c r="K32" s="329"/>
      <c r="L32" s="328">
        <f>+L16-L30</f>
        <v>0</v>
      </c>
      <c r="M32" s="329"/>
      <c r="N32" s="329">
        <f>+N16-N30</f>
        <v>0</v>
      </c>
      <c r="O32" s="329"/>
      <c r="P32" s="330">
        <f>+P16-P30</f>
        <v>0</v>
      </c>
      <c r="S32" s="461"/>
      <c r="AG32" s="169"/>
      <c r="AH32" s="169"/>
      <c r="AI32" s="169"/>
      <c r="AJ32" s="262"/>
      <c r="AK32" s="260"/>
      <c r="AL32" s="260"/>
      <c r="AM32" s="256"/>
      <c r="AN32" s="264"/>
      <c r="AO32" s="256"/>
      <c r="AP32" s="264">
        <f t="shared" si="0"/>
        <v>0</v>
      </c>
      <c r="AQ32" s="264">
        <f t="shared" si="1"/>
        <v>0</v>
      </c>
      <c r="AR32" s="169"/>
      <c r="AS32" s="169"/>
      <c r="AT32" s="169"/>
      <c r="AU32" s="169"/>
      <c r="AV32" s="169"/>
      <c r="AW32" s="169"/>
      <c r="AX32" s="169"/>
    </row>
    <row r="33" spans="2:50" ht="15.75" thickTop="1" x14ac:dyDescent="0.25">
      <c r="F33" s="316"/>
      <c r="G33" s="27"/>
      <c r="H33" s="27"/>
      <c r="I33" s="27"/>
      <c r="J33" s="317"/>
      <c r="K33" s="27"/>
      <c r="L33" s="316"/>
      <c r="M33" s="27"/>
      <c r="N33" s="27"/>
      <c r="O33" s="27"/>
      <c r="P33" s="317"/>
      <c r="S33" s="461"/>
      <c r="AG33" s="169"/>
      <c r="AH33" s="169"/>
      <c r="AI33" s="169"/>
      <c r="AJ33" s="262"/>
      <c r="AK33" s="260"/>
      <c r="AL33" s="260"/>
      <c r="AM33" s="256"/>
      <c r="AN33" s="264"/>
      <c r="AO33" s="256"/>
      <c r="AP33" s="264">
        <f t="shared" si="0"/>
        <v>0</v>
      </c>
      <c r="AQ33" s="264">
        <f t="shared" si="1"/>
        <v>0</v>
      </c>
      <c r="AR33" s="169"/>
      <c r="AS33" s="169"/>
      <c r="AT33" s="169"/>
      <c r="AU33" s="169"/>
      <c r="AV33" s="169"/>
      <c r="AW33" s="169"/>
      <c r="AX33" s="169"/>
    </row>
    <row r="34" spans="2:50" x14ac:dyDescent="0.25">
      <c r="B34" s="7" t="s">
        <v>107</v>
      </c>
      <c r="F34" s="316"/>
      <c r="G34" s="27"/>
      <c r="H34" s="27"/>
      <c r="I34" s="27"/>
      <c r="J34" s="317"/>
      <c r="K34" s="27"/>
      <c r="L34" s="316"/>
      <c r="M34" s="27"/>
      <c r="N34" s="27"/>
      <c r="O34" s="27"/>
      <c r="P34" s="317"/>
      <c r="S34" s="461"/>
      <c r="AG34" s="169"/>
      <c r="AH34" s="169"/>
      <c r="AI34" s="169"/>
      <c r="AJ34" s="262"/>
      <c r="AK34" s="260"/>
      <c r="AL34" s="260"/>
      <c r="AM34" s="256"/>
      <c r="AN34" s="264"/>
      <c r="AO34" s="256"/>
      <c r="AP34" s="264">
        <f t="shared" si="0"/>
        <v>0</v>
      </c>
      <c r="AQ34" s="264">
        <f t="shared" si="1"/>
        <v>0</v>
      </c>
      <c r="AR34" s="169"/>
      <c r="AS34" s="169"/>
      <c r="AT34" s="169"/>
      <c r="AU34" s="169"/>
      <c r="AV34" s="169"/>
      <c r="AW34" s="169"/>
      <c r="AX34" s="169"/>
    </row>
    <row r="35" spans="2:50" x14ac:dyDescent="0.25">
      <c r="C35" t="s">
        <v>745</v>
      </c>
      <c r="F35" s="325">
        <f>F9+F32</f>
        <v>0</v>
      </c>
      <c r="G35" s="326"/>
      <c r="H35" s="326">
        <f>H9+H32</f>
        <v>0</v>
      </c>
      <c r="I35" s="326"/>
      <c r="J35" s="327">
        <f>J9+J32</f>
        <v>0</v>
      </c>
      <c r="K35" s="27"/>
      <c r="L35" s="325">
        <f>L9-L32</f>
        <v>0</v>
      </c>
      <c r="M35" s="27"/>
      <c r="N35" s="326">
        <f t="shared" ref="N35" si="4">P35-L35</f>
        <v>0</v>
      </c>
      <c r="O35" s="27"/>
      <c r="P35" s="327">
        <f>P16-P32</f>
        <v>0</v>
      </c>
      <c r="S35" s="461"/>
      <c r="AG35" s="169"/>
      <c r="AH35" s="169"/>
      <c r="AI35" s="169"/>
      <c r="AJ35" s="262"/>
      <c r="AK35" s="260"/>
      <c r="AL35" s="260"/>
      <c r="AM35" s="256"/>
      <c r="AN35" s="264"/>
      <c r="AO35" s="256"/>
      <c r="AP35" s="264">
        <f t="shared" si="0"/>
        <v>0</v>
      </c>
      <c r="AQ35" s="264">
        <f t="shared" si="1"/>
        <v>0</v>
      </c>
      <c r="AR35" s="169"/>
      <c r="AS35" s="169"/>
      <c r="AT35" s="169"/>
      <c r="AU35" s="169"/>
      <c r="AV35" s="169"/>
      <c r="AW35" s="169"/>
      <c r="AX35" s="169"/>
    </row>
    <row r="36" spans="2:50" ht="15.75" thickBot="1" x14ac:dyDescent="0.3">
      <c r="B36" s="7" t="s">
        <v>746</v>
      </c>
      <c r="F36" s="376">
        <f>SUM(F34:F35)</f>
        <v>0</v>
      </c>
      <c r="G36" s="377"/>
      <c r="H36" s="377">
        <f>SUM(H34:H35)</f>
        <v>0</v>
      </c>
      <c r="I36" s="377"/>
      <c r="J36" s="334">
        <f>SUM(J34:J35)</f>
        <v>0</v>
      </c>
      <c r="K36" s="27"/>
      <c r="L36" s="316">
        <f>SUM(L34:L35)</f>
        <v>0</v>
      </c>
      <c r="M36" s="27"/>
      <c r="N36" s="27">
        <f>SUM(N34:N35)</f>
        <v>0</v>
      </c>
      <c r="O36" s="27"/>
      <c r="P36" s="317">
        <f>SUM(P34:P35)</f>
        <v>0</v>
      </c>
      <c r="S36" s="461"/>
      <c r="AG36" s="169"/>
      <c r="AH36" s="169"/>
      <c r="AI36" s="169"/>
      <c r="AJ36" s="262"/>
      <c r="AK36" s="260"/>
      <c r="AL36" s="260"/>
      <c r="AM36" s="256"/>
      <c r="AN36" s="264"/>
      <c r="AO36" s="256"/>
      <c r="AP36" s="264">
        <f t="shared" si="0"/>
        <v>0</v>
      </c>
      <c r="AQ36" s="264">
        <f t="shared" si="1"/>
        <v>0</v>
      </c>
      <c r="AR36" s="169"/>
      <c r="AS36" s="169"/>
      <c r="AT36" s="169"/>
      <c r="AU36" s="169"/>
      <c r="AV36" s="169"/>
      <c r="AW36" s="169"/>
      <c r="AX36" s="169"/>
    </row>
    <row r="37" spans="2:50" x14ac:dyDescent="0.25">
      <c r="F37" s="370"/>
      <c r="G37" s="370"/>
      <c r="H37" s="370"/>
      <c r="I37" s="370"/>
      <c r="J37" s="112"/>
      <c r="K37" s="27"/>
      <c r="L37" s="316"/>
      <c r="M37" s="27"/>
      <c r="N37" s="27"/>
      <c r="O37" s="27"/>
      <c r="P37" s="317"/>
      <c r="S37" s="461"/>
      <c r="AI37" s="94" t="s">
        <v>829</v>
      </c>
      <c r="AJ37" s="298">
        <f>SUM(AJ7:AJ36)</f>
        <v>0</v>
      </c>
      <c r="AK37" s="299"/>
      <c r="AL37" s="299"/>
      <c r="AM37" s="300">
        <f>SUM(AM7:AM36)</f>
        <v>0</v>
      </c>
      <c r="AN37" s="300">
        <f>SUM(AN7:AN36)</f>
        <v>0</v>
      </c>
      <c r="AO37" s="300">
        <f>SUM(AO7:AO36)</f>
        <v>0</v>
      </c>
      <c r="AP37" s="300">
        <f>SUM(AP7:AP36)</f>
        <v>0</v>
      </c>
      <c r="AQ37" s="300">
        <f>SUM(AQ7:AQ36)</f>
        <v>0</v>
      </c>
    </row>
    <row r="38" spans="2:50" x14ac:dyDescent="0.25">
      <c r="F38" s="27"/>
      <c r="G38" s="27"/>
      <c r="H38" s="27"/>
      <c r="I38" s="27"/>
      <c r="J38" s="112" t="s">
        <v>110</v>
      </c>
      <c r="K38" s="27"/>
      <c r="L38" s="325">
        <f>L30+L36</f>
        <v>0</v>
      </c>
      <c r="M38" s="27"/>
      <c r="N38" s="326">
        <f>N30+N36</f>
        <v>0</v>
      </c>
      <c r="O38" s="27"/>
      <c r="P38" s="327">
        <f>P30+P36</f>
        <v>0</v>
      </c>
      <c r="S38" s="461"/>
    </row>
    <row r="39" spans="2:50" ht="15.75" thickBot="1" x14ac:dyDescent="0.3">
      <c r="F39" s="371"/>
      <c r="G39" s="371"/>
      <c r="H39" s="371"/>
      <c r="I39" s="371"/>
      <c r="J39" s="112"/>
      <c r="K39" s="27"/>
      <c r="L39" s="372"/>
      <c r="M39" s="373"/>
      <c r="N39" s="373"/>
      <c r="O39" s="373"/>
      <c r="P39" s="374"/>
      <c r="S39" s="461"/>
    </row>
    <row r="40" spans="2:50" ht="15.75" thickBot="1" x14ac:dyDescent="0.3">
      <c r="J40" s="112"/>
      <c r="S40" s="461"/>
    </row>
    <row r="41" spans="2:50" ht="15.75" thickBot="1" x14ac:dyDescent="0.3">
      <c r="J41" s="112" t="s">
        <v>54</v>
      </c>
      <c r="L41" s="375">
        <f>L38</f>
        <v>0</v>
      </c>
      <c r="M41" s="249"/>
      <c r="N41" s="249"/>
      <c r="O41" s="249"/>
      <c r="P41" s="375">
        <f>P38</f>
        <v>0</v>
      </c>
      <c r="S41" s="461"/>
    </row>
    <row r="42" spans="2:50" x14ac:dyDescent="0.25">
      <c r="S42" s="461"/>
    </row>
    <row r="43" spans="2:50" ht="15.75" thickBot="1" x14ac:dyDescent="0.3">
      <c r="B43" s="94" t="s">
        <v>220</v>
      </c>
      <c r="F43" s="5"/>
      <c r="G43" s="5"/>
      <c r="H43" s="5"/>
      <c r="I43" s="5"/>
      <c r="J43" s="5"/>
      <c r="K43" s="5"/>
      <c r="L43" s="5"/>
      <c r="M43" s="5"/>
      <c r="N43" s="5"/>
      <c r="O43" s="5"/>
      <c r="P43" s="5"/>
      <c r="S43" s="461"/>
    </row>
    <row r="44" spans="2:50" x14ac:dyDescent="0.25">
      <c r="B44" s="246" t="s">
        <v>729</v>
      </c>
      <c r="C44" t="s">
        <v>198</v>
      </c>
      <c r="F44" s="282"/>
      <c r="G44" s="283"/>
      <c r="H44" s="283"/>
      <c r="I44" s="283"/>
      <c r="J44" s="284"/>
      <c r="K44" s="5"/>
      <c r="L44" s="282"/>
      <c r="M44" s="283"/>
      <c r="N44" s="283">
        <f>P44-L44</f>
        <v>0</v>
      </c>
      <c r="O44" s="283"/>
      <c r="P44" s="284"/>
      <c r="S44" s="461"/>
    </row>
    <row r="45" spans="2:50" x14ac:dyDescent="0.25">
      <c r="B45" s="246" t="s">
        <v>730</v>
      </c>
      <c r="C45" t="s">
        <v>221</v>
      </c>
      <c r="F45" s="116"/>
      <c r="G45" s="117"/>
      <c r="H45" s="117"/>
      <c r="I45" s="117"/>
      <c r="J45" s="118"/>
      <c r="K45" s="5"/>
      <c r="L45" s="116"/>
      <c r="M45" s="117"/>
      <c r="N45" s="117">
        <f>P45-L45</f>
        <v>0</v>
      </c>
      <c r="O45" s="117"/>
      <c r="P45" s="118"/>
      <c r="S45" s="461"/>
    </row>
    <row r="46" spans="2:50" x14ac:dyDescent="0.25">
      <c r="B46" s="246" t="s">
        <v>731</v>
      </c>
      <c r="C46" t="s">
        <v>222</v>
      </c>
      <c r="F46" s="116"/>
      <c r="G46" s="117"/>
      <c r="H46" s="117"/>
      <c r="I46" s="117"/>
      <c r="J46" s="118"/>
      <c r="K46" s="5"/>
      <c r="L46" s="116"/>
      <c r="M46" s="117"/>
      <c r="N46" s="117">
        <f t="shared" ref="N46:N49" si="5">P46-L46</f>
        <v>0</v>
      </c>
      <c r="O46" s="117"/>
      <c r="P46" s="118"/>
      <c r="S46" s="461"/>
    </row>
    <row r="47" spans="2:50" x14ac:dyDescent="0.25">
      <c r="B47" s="246" t="s">
        <v>732</v>
      </c>
      <c r="C47" t="s">
        <v>223</v>
      </c>
      <c r="F47" s="116"/>
      <c r="G47" s="117"/>
      <c r="H47" s="117"/>
      <c r="I47" s="117"/>
      <c r="J47" s="118"/>
      <c r="K47" s="5"/>
      <c r="L47" s="116"/>
      <c r="M47" s="117"/>
      <c r="N47" s="117">
        <f t="shared" si="5"/>
        <v>0</v>
      </c>
      <c r="O47" s="117"/>
      <c r="P47" s="118"/>
    </row>
    <row r="48" spans="2:50" x14ac:dyDescent="0.25">
      <c r="B48" s="246" t="s">
        <v>733</v>
      </c>
      <c r="C48" t="s">
        <v>245</v>
      </c>
      <c r="F48" s="116"/>
      <c r="G48" s="117"/>
      <c r="H48" s="117"/>
      <c r="I48" s="117"/>
      <c r="J48" s="118"/>
      <c r="K48" s="5"/>
      <c r="L48" s="116"/>
      <c r="M48" s="117"/>
      <c r="N48" s="117">
        <f t="shared" si="5"/>
        <v>0</v>
      </c>
      <c r="O48" s="117"/>
      <c r="P48" s="118"/>
    </row>
    <row r="49" spans="2:16" x14ac:dyDescent="0.25">
      <c r="B49" s="246" t="s">
        <v>734</v>
      </c>
      <c r="C49" t="s">
        <v>224</v>
      </c>
      <c r="F49" s="285"/>
      <c r="G49" s="117"/>
      <c r="H49" s="286"/>
      <c r="I49" s="117"/>
      <c r="J49" s="287"/>
      <c r="K49" s="5"/>
      <c r="L49" s="285"/>
      <c r="M49" s="117"/>
      <c r="N49" s="286">
        <f t="shared" si="5"/>
        <v>0</v>
      </c>
      <c r="O49" s="117"/>
      <c r="P49" s="287"/>
    </row>
    <row r="50" spans="2:16" ht="15.75" thickBot="1" x14ac:dyDescent="0.3">
      <c r="B50"/>
      <c r="D50" t="s">
        <v>225</v>
      </c>
      <c r="F50" s="312">
        <f>SUM(F44:F49)</f>
        <v>0</v>
      </c>
      <c r="G50" s="313"/>
      <c r="H50" s="313">
        <f>SUM(H44:H49)</f>
        <v>0</v>
      </c>
      <c r="I50" s="313"/>
      <c r="J50" s="314">
        <f>SUM(J44:J49)</f>
        <v>0</v>
      </c>
      <c r="K50" s="5"/>
      <c r="L50" s="312">
        <f>SUM(L44:L49)</f>
        <v>0</v>
      </c>
      <c r="M50" s="313"/>
      <c r="N50" s="313">
        <f>SUM(N44:N49)</f>
        <v>0</v>
      </c>
      <c r="O50" s="313"/>
      <c r="P50" s="314">
        <f>SUM(P44:P49)</f>
        <v>0</v>
      </c>
    </row>
  </sheetData>
  <mergeCells count="9">
    <mergeCell ref="U3:AA3"/>
    <mergeCell ref="AR3:AX3"/>
    <mergeCell ref="U4:AA4"/>
    <mergeCell ref="AR4:AX4"/>
    <mergeCell ref="A1:P1"/>
    <mergeCell ref="A2:P2"/>
    <mergeCell ref="A3:P3"/>
    <mergeCell ref="A4:P4"/>
    <mergeCell ref="S1:S46"/>
  </mergeCells>
  <pageMargins left="0.27" right="0.25" top="0.43" bottom="0.4" header="0.3" footer="0.17"/>
  <pageSetup scale="85" orientation="portrait" r:id="rId1"/>
  <headerFooter>
    <oddFooter>&amp;L&amp;D &amp;F&amp;C26&amp;R&amp;A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4">
    <pageSetUpPr fitToPage="1"/>
  </sheetPr>
  <dimension ref="A1:AX50"/>
  <sheetViews>
    <sheetView zoomScale="90" zoomScaleNormal="90" workbookViewId="0">
      <selection activeCell="L35" sqref="L35:P35"/>
    </sheetView>
  </sheetViews>
  <sheetFormatPr defaultRowHeight="15" x14ac:dyDescent="0.25"/>
  <cols>
    <col min="1" max="1" width="2.42578125" customWidth="1"/>
    <col min="2" max="2" width="7" style="7" customWidth="1"/>
    <col min="3" max="3" width="4.140625" customWidth="1"/>
    <col min="4" max="4" width="26.85546875" customWidth="1"/>
    <col min="5" max="5" width="0.85546875" customWidth="1"/>
    <col min="6" max="6" width="11.140625" customWidth="1"/>
    <col min="7" max="7" width="1.42578125" customWidth="1"/>
    <col min="8" max="8" width="11.140625" customWidth="1"/>
    <col min="9" max="9" width="0.85546875" customWidth="1"/>
    <col min="10" max="10" width="12.28515625" customWidth="1"/>
    <col min="11" max="11" width="1" customWidth="1"/>
    <col min="12" max="12" width="12.42578125" customWidth="1"/>
    <col min="13" max="13" width="0.85546875" customWidth="1"/>
    <col min="14" max="14" width="12.85546875" bestFit="1" customWidth="1"/>
    <col min="15" max="15" width="0.5703125" customWidth="1"/>
    <col min="16" max="16" width="13" customWidth="1"/>
    <col min="17" max="17" width="1.140625" customWidth="1"/>
    <col min="19" max="19" width="8.85546875" style="258"/>
    <col min="20" max="20" width="13.140625" customWidth="1"/>
    <col min="28" max="28" width="24.28515625" customWidth="1"/>
    <col min="29" max="29" width="18" customWidth="1"/>
    <col min="30" max="30" width="17.28515625" customWidth="1"/>
    <col min="31" max="31" width="16.140625" customWidth="1"/>
    <col min="34" max="34" width="13.85546875" customWidth="1"/>
    <col min="40" max="40" width="12.28515625" customWidth="1"/>
    <col min="41" max="41" width="10" bestFit="1" customWidth="1"/>
    <col min="42" max="42" width="18" customWidth="1"/>
    <col min="43" max="43" width="18.140625" bestFit="1" customWidth="1"/>
    <col min="50" max="50" width="12.85546875" customWidth="1"/>
  </cols>
  <sheetData>
    <row r="1" spans="1:50" x14ac:dyDescent="0.25">
      <c r="A1" s="3" t="str">
        <f>TOC!$A$1</f>
        <v>Hinsdale County School District RE-1</v>
      </c>
      <c r="B1" s="2"/>
      <c r="C1" s="1"/>
      <c r="D1" s="1"/>
      <c r="E1" s="1"/>
      <c r="F1" s="1"/>
      <c r="G1" s="1"/>
      <c r="H1" s="1"/>
      <c r="I1" s="1"/>
      <c r="J1" s="1"/>
      <c r="K1" s="1"/>
      <c r="L1" s="1"/>
      <c r="M1" s="1"/>
      <c r="N1" s="1"/>
      <c r="O1" s="1"/>
      <c r="P1" s="1"/>
      <c r="Q1" s="1"/>
      <c r="S1" s="461" t="s">
        <v>822</v>
      </c>
    </row>
    <row r="2" spans="1:50" ht="15.75" thickBot="1" x14ac:dyDescent="0.3">
      <c r="A2" s="4" t="str">
        <f>'Fund1 Summary'!A2</f>
        <v>Adopted  Budget</v>
      </c>
      <c r="B2" s="2"/>
      <c r="C2" s="1"/>
      <c r="D2" s="1"/>
      <c r="E2" s="1"/>
      <c r="F2" s="1"/>
      <c r="G2" s="1"/>
      <c r="H2" s="1"/>
      <c r="I2" s="1"/>
      <c r="J2" s="1"/>
      <c r="K2" s="1"/>
      <c r="L2" s="1"/>
      <c r="M2" s="1"/>
      <c r="N2" s="1"/>
      <c r="O2" s="1"/>
      <c r="P2" s="1"/>
      <c r="Q2" s="1"/>
      <c r="S2" s="461"/>
    </row>
    <row r="3" spans="1:50" ht="16.5" thickBot="1" x14ac:dyDescent="0.3">
      <c r="A3" s="4" t="s">
        <v>268</v>
      </c>
      <c r="B3" s="2"/>
      <c r="C3" s="1"/>
      <c r="D3" s="1"/>
      <c r="E3" s="1"/>
      <c r="F3" s="1"/>
      <c r="G3" s="1"/>
      <c r="H3" s="1"/>
      <c r="I3" s="1"/>
      <c r="J3" s="1"/>
      <c r="K3" s="1"/>
      <c r="L3" s="1"/>
      <c r="M3" s="1"/>
      <c r="N3" s="1"/>
      <c r="O3" s="1"/>
      <c r="P3" s="1"/>
      <c r="Q3" s="1"/>
      <c r="S3" s="461"/>
      <c r="U3" s="459" t="s">
        <v>673</v>
      </c>
      <c r="V3" s="459"/>
      <c r="W3" s="459"/>
      <c r="X3" s="459"/>
      <c r="Y3" s="459"/>
      <c r="Z3" s="459"/>
      <c r="AA3" s="459"/>
      <c r="AC3" s="222" t="s">
        <v>211</v>
      </c>
      <c r="AD3" s="222" t="s">
        <v>211</v>
      </c>
      <c r="AE3" s="222" t="s">
        <v>676</v>
      </c>
      <c r="AG3" s="169"/>
      <c r="AH3" s="169"/>
      <c r="AI3" s="169"/>
      <c r="AJ3" s="5"/>
      <c r="AK3" s="5"/>
      <c r="AL3" s="5"/>
      <c r="AM3" s="5"/>
      <c r="AR3" s="459" t="s">
        <v>673</v>
      </c>
      <c r="AS3" s="459"/>
      <c r="AT3" s="459"/>
      <c r="AU3" s="459"/>
      <c r="AV3" s="459"/>
      <c r="AW3" s="459"/>
      <c r="AX3" s="459"/>
    </row>
    <row r="4" spans="1:50" ht="16.5" thickBot="1" x14ac:dyDescent="0.3">
      <c r="A4" s="4" t="str">
        <f>'Fund1 Summary'!A4</f>
        <v>FY 2023/24</v>
      </c>
      <c r="B4" s="2"/>
      <c r="C4" s="1"/>
      <c r="D4" s="1"/>
      <c r="E4" s="1"/>
      <c r="F4" s="1"/>
      <c r="G4" s="1"/>
      <c r="H4" s="1"/>
      <c r="I4" s="1"/>
      <c r="J4" s="1"/>
      <c r="K4" s="1"/>
      <c r="L4" s="1"/>
      <c r="M4" s="1"/>
      <c r="N4" s="1"/>
      <c r="O4" s="1"/>
      <c r="P4" s="1"/>
      <c r="Q4" s="1"/>
      <c r="S4" s="461"/>
      <c r="U4" s="460" t="s">
        <v>823</v>
      </c>
      <c r="V4" s="460"/>
      <c r="W4" s="460"/>
      <c r="X4" s="460"/>
      <c r="Y4" s="460"/>
      <c r="Z4" s="460"/>
      <c r="AA4" s="460"/>
      <c r="AC4" s="222"/>
      <c r="AD4" s="222" t="s">
        <v>810</v>
      </c>
      <c r="AE4" s="222"/>
      <c r="AG4" s="274"/>
      <c r="AH4" s="274"/>
      <c r="AI4" s="169"/>
      <c r="AJ4" s="262"/>
      <c r="AK4" s="260"/>
      <c r="AL4" s="260"/>
      <c r="AM4" s="271" t="s">
        <v>827</v>
      </c>
      <c r="AN4" s="273">
        <f>+BudgetAssump!$K$23+BudgetAssump!K16</f>
        <v>0.214</v>
      </c>
      <c r="AO4" s="256"/>
      <c r="AP4" s="264" t="s">
        <v>825</v>
      </c>
      <c r="AQ4" s="264"/>
      <c r="AR4" s="460" t="s">
        <v>823</v>
      </c>
      <c r="AS4" s="460"/>
      <c r="AT4" s="460"/>
      <c r="AU4" s="460"/>
      <c r="AV4" s="460"/>
      <c r="AW4" s="460"/>
      <c r="AX4" s="460"/>
    </row>
    <row r="5" spans="1:50" ht="15.75" thickBot="1" x14ac:dyDescent="0.3">
      <c r="F5" s="28" t="str">
        <f>'GF Summary'!$F$6</f>
        <v>Actuals</v>
      </c>
      <c r="G5" s="29"/>
      <c r="H5" s="29" t="str">
        <f>'GF Summary'!$H$6</f>
        <v>Actuals</v>
      </c>
      <c r="I5" s="29"/>
      <c r="J5" s="30" t="str">
        <f>'GF Summary'!$J$6</f>
        <v>Actuals</v>
      </c>
      <c r="K5" s="5"/>
      <c r="L5" s="28" t="str">
        <f>'GF Summary'!$L$6</f>
        <v>Revised</v>
      </c>
      <c r="M5" s="29"/>
      <c r="N5" s="29"/>
      <c r="O5" s="29"/>
      <c r="P5" s="30" t="str">
        <f>'GF Summary'!$P$6</f>
        <v>Proposed</v>
      </c>
      <c r="Q5" s="5"/>
      <c r="S5" s="461"/>
      <c r="T5" t="s">
        <v>821</v>
      </c>
      <c r="U5" s="5" t="s">
        <v>819</v>
      </c>
      <c r="V5" s="5" t="s">
        <v>819</v>
      </c>
      <c r="W5" s="5" t="s">
        <v>819</v>
      </c>
      <c r="X5" s="5" t="s">
        <v>819</v>
      </c>
      <c r="Y5" s="5" t="s">
        <v>819</v>
      </c>
      <c r="Z5" s="5" t="s">
        <v>819</v>
      </c>
      <c r="AA5" s="5" t="s">
        <v>819</v>
      </c>
      <c r="AC5" s="5" t="s">
        <v>820</v>
      </c>
      <c r="AD5" s="5" t="s">
        <v>820</v>
      </c>
      <c r="AE5" s="5" t="s">
        <v>820</v>
      </c>
      <c r="AG5" s="169" t="s">
        <v>819</v>
      </c>
      <c r="AH5" s="169" t="s">
        <v>819</v>
      </c>
      <c r="AI5" s="169" t="s">
        <v>819</v>
      </c>
      <c r="AJ5" s="262" t="s">
        <v>820</v>
      </c>
      <c r="AK5" s="262" t="s">
        <v>820</v>
      </c>
      <c r="AL5" s="262" t="s">
        <v>820</v>
      </c>
      <c r="AM5" s="256" t="s">
        <v>820</v>
      </c>
      <c r="AN5" s="264" t="s">
        <v>820</v>
      </c>
      <c r="AO5" s="256" t="s">
        <v>820</v>
      </c>
      <c r="AP5" s="264" t="s">
        <v>820</v>
      </c>
      <c r="AQ5" s="264"/>
      <c r="AR5" s="256" t="s">
        <v>819</v>
      </c>
      <c r="AS5" s="256" t="s">
        <v>819</v>
      </c>
      <c r="AT5" s="256" t="s">
        <v>819</v>
      </c>
      <c r="AU5" s="256" t="s">
        <v>819</v>
      </c>
      <c r="AV5" s="256" t="s">
        <v>819</v>
      </c>
      <c r="AW5" s="256" t="s">
        <v>819</v>
      </c>
      <c r="AX5" s="169" t="s">
        <v>819</v>
      </c>
    </row>
    <row r="6" spans="1:50" ht="15.75" thickBot="1" x14ac:dyDescent="0.3">
      <c r="F6" s="31" t="str">
        <f>'GF Summary'!$F$7</f>
        <v>FY 19-20</v>
      </c>
      <c r="G6" s="32"/>
      <c r="H6" s="33" t="str">
        <f>'GF Summary'!$H$7</f>
        <v>FY 20-21</v>
      </c>
      <c r="I6" s="33"/>
      <c r="J6" s="34" t="str">
        <f>'GF Summary'!$J$7</f>
        <v>FY 21-22</v>
      </c>
      <c r="K6" s="5"/>
      <c r="L6" s="31" t="str">
        <f>'GF Summary'!$L$7</f>
        <v>FY 22-23</v>
      </c>
      <c r="M6" s="33"/>
      <c r="N6" s="33" t="s">
        <v>81</v>
      </c>
      <c r="O6" s="33"/>
      <c r="P6" s="34" t="str">
        <f>'GF Summary'!$P$7</f>
        <v>FY 23-24</v>
      </c>
      <c r="Q6" s="5"/>
      <c r="S6" s="461"/>
      <c r="U6" s="218" t="s">
        <v>420</v>
      </c>
      <c r="V6" s="221" t="s">
        <v>415</v>
      </c>
      <c r="W6" s="219" t="s">
        <v>421</v>
      </c>
      <c r="X6" s="221" t="s">
        <v>674</v>
      </c>
      <c r="Y6" s="219" t="s">
        <v>675</v>
      </c>
      <c r="Z6" s="221" t="s">
        <v>424</v>
      </c>
      <c r="AA6" s="220" t="s">
        <v>425</v>
      </c>
      <c r="AB6" s="220" t="s">
        <v>809</v>
      </c>
      <c r="AC6" s="221" t="s">
        <v>430</v>
      </c>
      <c r="AD6" s="220" t="s">
        <v>811</v>
      </c>
      <c r="AE6" s="221" t="s">
        <v>430</v>
      </c>
      <c r="AG6" s="272" t="s">
        <v>414</v>
      </c>
      <c r="AH6" s="272" t="s">
        <v>426</v>
      </c>
      <c r="AI6" s="272" t="s">
        <v>824</v>
      </c>
      <c r="AJ6" s="263" t="s">
        <v>416</v>
      </c>
      <c r="AK6" s="261" t="s">
        <v>417</v>
      </c>
      <c r="AL6" s="261" t="s">
        <v>418</v>
      </c>
      <c r="AM6" s="259" t="s">
        <v>419</v>
      </c>
      <c r="AN6" s="265" t="s">
        <v>439</v>
      </c>
      <c r="AO6" s="259" t="s">
        <v>440</v>
      </c>
      <c r="AP6" s="265" t="s">
        <v>441</v>
      </c>
      <c r="AQ6" s="265" t="s">
        <v>826</v>
      </c>
      <c r="AR6" s="168" t="s">
        <v>420</v>
      </c>
      <c r="AS6" s="168" t="s">
        <v>415</v>
      </c>
      <c r="AT6" s="168" t="s">
        <v>421</v>
      </c>
      <c r="AU6" s="168" t="s">
        <v>422</v>
      </c>
      <c r="AV6" s="168" t="s">
        <v>423</v>
      </c>
      <c r="AW6" s="168" t="s">
        <v>424</v>
      </c>
      <c r="AX6" s="272" t="s">
        <v>425</v>
      </c>
    </row>
    <row r="7" spans="1:50" x14ac:dyDescent="0.25">
      <c r="B7" s="7" t="s">
        <v>82</v>
      </c>
      <c r="F7" s="323"/>
      <c r="G7" s="322"/>
      <c r="H7" s="322"/>
      <c r="I7" s="322"/>
      <c r="J7" s="324"/>
      <c r="K7" s="27"/>
      <c r="L7" s="323"/>
      <c r="M7" s="322"/>
      <c r="N7" s="322"/>
      <c r="O7" s="322"/>
      <c r="P7" s="324"/>
      <c r="Q7" s="5"/>
      <c r="S7" s="461"/>
      <c r="U7" s="169"/>
      <c r="V7" s="169"/>
      <c r="W7" s="169"/>
      <c r="X7" s="169"/>
      <c r="Y7" s="169"/>
      <c r="Z7" s="169"/>
      <c r="AA7" s="169"/>
      <c r="AB7" s="169"/>
      <c r="AC7" s="256"/>
      <c r="AD7" s="256"/>
      <c r="AE7" s="257"/>
      <c r="AG7" s="169"/>
      <c r="AH7" s="169"/>
      <c r="AI7" s="169"/>
      <c r="AJ7" s="262"/>
      <c r="AK7" s="260"/>
      <c r="AL7" s="260"/>
      <c r="AM7" s="256"/>
      <c r="AN7" s="264">
        <f>+AM7*AN4</f>
        <v>0</v>
      </c>
      <c r="AO7" s="256"/>
      <c r="AP7" s="264">
        <f>AN7+AO7</f>
        <v>0</v>
      </c>
      <c r="AQ7" s="264">
        <f>+AP7+AM7</f>
        <v>0</v>
      </c>
      <c r="AR7" s="169"/>
      <c r="AS7" s="169"/>
      <c r="AT7" s="169"/>
      <c r="AU7" s="169"/>
      <c r="AV7" s="169"/>
      <c r="AW7" s="169"/>
      <c r="AX7" s="169"/>
    </row>
    <row r="8" spans="1:50" x14ac:dyDescent="0.25">
      <c r="C8" t="s">
        <v>745</v>
      </c>
      <c r="F8" s="316"/>
      <c r="G8" s="27"/>
      <c r="H8" s="27"/>
      <c r="I8" s="27"/>
      <c r="J8" s="317"/>
      <c r="K8" s="27"/>
      <c r="L8" s="316"/>
      <c r="M8" s="27"/>
      <c r="N8" s="27">
        <f>P8-L8</f>
        <v>0</v>
      </c>
      <c r="O8" s="27"/>
      <c r="P8" s="317"/>
      <c r="Q8" s="5"/>
      <c r="S8" s="461"/>
      <c r="U8" s="169"/>
      <c r="V8" s="169"/>
      <c r="W8" s="169"/>
      <c r="X8" s="169"/>
      <c r="Y8" s="169"/>
      <c r="Z8" s="169"/>
      <c r="AA8" s="169"/>
      <c r="AB8" s="169"/>
      <c r="AC8" s="169"/>
      <c r="AD8" s="169"/>
      <c r="AE8" s="102"/>
      <c r="AG8" s="169"/>
      <c r="AH8" s="169"/>
      <c r="AI8" s="169"/>
      <c r="AJ8" s="262"/>
      <c r="AK8" s="260"/>
      <c r="AL8" s="260"/>
      <c r="AM8" s="256"/>
      <c r="AN8" s="264"/>
      <c r="AO8" s="256"/>
      <c r="AP8" s="264">
        <f t="shared" ref="AP8:AP36" si="0">AN8+AO8</f>
        <v>0</v>
      </c>
      <c r="AQ8" s="264">
        <f t="shared" ref="AQ8:AQ36" si="1">+AP8+AM8</f>
        <v>0</v>
      </c>
      <c r="AR8" s="169"/>
      <c r="AS8" s="169"/>
      <c r="AT8" s="169"/>
      <c r="AU8" s="169"/>
      <c r="AV8" s="169"/>
      <c r="AW8" s="169"/>
      <c r="AX8" s="169"/>
    </row>
    <row r="9" spans="1:50" x14ac:dyDescent="0.25">
      <c r="B9" s="7" t="s">
        <v>84</v>
      </c>
      <c r="F9" s="318">
        <f>SUM(F8:F8)</f>
        <v>0</v>
      </c>
      <c r="G9" s="322"/>
      <c r="H9" s="320">
        <f>SUM(H8:H8)</f>
        <v>0</v>
      </c>
      <c r="I9" s="322"/>
      <c r="J9" s="321">
        <f>SUM(J8:J8)</f>
        <v>0</v>
      </c>
      <c r="K9" s="27"/>
      <c r="L9" s="318">
        <f>SUM(L8:L8)</f>
        <v>0</v>
      </c>
      <c r="M9" s="322"/>
      <c r="N9" s="320">
        <f>SUM(N8:N8)</f>
        <v>0</v>
      </c>
      <c r="O9" s="322"/>
      <c r="P9" s="321">
        <f>SUM(P8:P8)</f>
        <v>0</v>
      </c>
      <c r="Q9" s="5"/>
      <c r="S9" s="461"/>
      <c r="U9" s="169"/>
      <c r="V9" s="169"/>
      <c r="W9" s="169"/>
      <c r="X9" s="169"/>
      <c r="Y9" s="169"/>
      <c r="Z9" s="169"/>
      <c r="AA9" s="169"/>
      <c r="AB9" s="169"/>
      <c r="AC9" s="169"/>
      <c r="AD9" s="169"/>
      <c r="AE9" s="102"/>
      <c r="AG9" s="169"/>
      <c r="AH9" s="169"/>
      <c r="AI9" s="169"/>
      <c r="AJ9" s="262"/>
      <c r="AK9" s="260"/>
      <c r="AL9" s="260"/>
      <c r="AM9" s="256"/>
      <c r="AN9" s="264"/>
      <c r="AO9" s="256"/>
      <c r="AP9" s="264">
        <f t="shared" si="0"/>
        <v>0</v>
      </c>
      <c r="AQ9" s="264">
        <f t="shared" si="1"/>
        <v>0</v>
      </c>
      <c r="AR9" s="169"/>
      <c r="AS9" s="169"/>
      <c r="AT9" s="169"/>
      <c r="AU9" s="169"/>
      <c r="AV9" s="169"/>
      <c r="AW9" s="169"/>
      <c r="AX9" s="169"/>
    </row>
    <row r="10" spans="1:50" x14ac:dyDescent="0.25">
      <c r="F10" s="323"/>
      <c r="G10" s="322"/>
      <c r="H10" s="322"/>
      <c r="I10" s="322"/>
      <c r="J10" s="324"/>
      <c r="K10" s="27"/>
      <c r="L10" s="323"/>
      <c r="M10" s="322"/>
      <c r="N10" s="322"/>
      <c r="O10" s="322"/>
      <c r="P10" s="324"/>
      <c r="Q10" s="5"/>
      <c r="S10" s="461"/>
      <c r="U10" s="169"/>
      <c r="V10" s="169"/>
      <c r="W10" s="169"/>
      <c r="X10" s="169"/>
      <c r="Y10" s="169"/>
      <c r="Z10" s="169"/>
      <c r="AA10" s="169"/>
      <c r="AB10" s="169"/>
      <c r="AC10" s="169"/>
      <c r="AD10" s="169"/>
      <c r="AE10" s="102"/>
      <c r="AG10" s="169"/>
      <c r="AH10" s="169"/>
      <c r="AI10" s="169"/>
      <c r="AJ10" s="262"/>
      <c r="AK10" s="260"/>
      <c r="AL10" s="260"/>
      <c r="AM10" s="256"/>
      <c r="AN10" s="264"/>
      <c r="AO10" s="256"/>
      <c r="AP10" s="264">
        <f t="shared" si="0"/>
        <v>0</v>
      </c>
      <c r="AQ10" s="264">
        <f t="shared" si="1"/>
        <v>0</v>
      </c>
      <c r="AR10" s="169"/>
      <c r="AS10" s="169"/>
      <c r="AT10" s="169"/>
      <c r="AU10" s="169"/>
      <c r="AV10" s="169"/>
      <c r="AW10" s="169"/>
      <c r="AX10" s="169"/>
    </row>
    <row r="11" spans="1:50" x14ac:dyDescent="0.25">
      <c r="B11" s="7" t="s">
        <v>85</v>
      </c>
      <c r="F11" s="316"/>
      <c r="G11" s="27"/>
      <c r="H11" s="27"/>
      <c r="I11" s="27"/>
      <c r="J11" s="317"/>
      <c r="K11" s="27"/>
      <c r="L11" s="316"/>
      <c r="M11" s="27"/>
      <c r="N11" s="27"/>
      <c r="O11" s="27"/>
      <c r="P11" s="317"/>
      <c r="S11" s="461"/>
      <c r="U11" s="169"/>
      <c r="V11" s="169"/>
      <c r="W11" s="169"/>
      <c r="X11" s="169"/>
      <c r="Y11" s="169"/>
      <c r="Z11" s="169"/>
      <c r="AA11" s="169"/>
      <c r="AB11" s="169"/>
      <c r="AC11" s="169"/>
      <c r="AD11" s="169"/>
      <c r="AE11" s="102"/>
      <c r="AG11" s="169"/>
      <c r="AH11" s="169"/>
      <c r="AI11" s="169"/>
      <c r="AJ11" s="262"/>
      <c r="AK11" s="260"/>
      <c r="AL11" s="260"/>
      <c r="AM11" s="256"/>
      <c r="AN11" s="264"/>
      <c r="AO11" s="256"/>
      <c r="AP11" s="264">
        <f t="shared" si="0"/>
        <v>0</v>
      </c>
      <c r="AQ11" s="264">
        <f t="shared" si="1"/>
        <v>0</v>
      </c>
      <c r="AR11" s="169"/>
      <c r="AS11" s="169"/>
      <c r="AT11" s="169"/>
      <c r="AU11" s="169"/>
      <c r="AV11" s="169"/>
      <c r="AW11" s="169"/>
      <c r="AX11" s="169"/>
    </row>
    <row r="12" spans="1:50" x14ac:dyDescent="0.25">
      <c r="B12" s="7" t="s">
        <v>843</v>
      </c>
      <c r="C12" t="s">
        <v>86</v>
      </c>
      <c r="F12" s="316"/>
      <c r="G12" s="27"/>
      <c r="H12" s="27"/>
      <c r="I12" s="27"/>
      <c r="J12" s="317"/>
      <c r="K12" s="27"/>
      <c r="L12" s="316"/>
      <c r="M12" s="27"/>
      <c r="N12" s="27">
        <f t="shared" ref="N12:N15" si="2">P12-L12</f>
        <v>0</v>
      </c>
      <c r="O12" s="27"/>
      <c r="P12" s="317"/>
      <c r="S12" s="461"/>
      <c r="U12" s="169"/>
      <c r="V12" s="169"/>
      <c r="W12" s="169"/>
      <c r="X12" s="169"/>
      <c r="Y12" s="169"/>
      <c r="Z12" s="169"/>
      <c r="AA12" s="169"/>
      <c r="AB12" s="169"/>
      <c r="AC12" s="169"/>
      <c r="AD12" s="169"/>
      <c r="AE12" s="102"/>
      <c r="AG12" s="169"/>
      <c r="AH12" s="169"/>
      <c r="AI12" s="169"/>
      <c r="AJ12" s="262"/>
      <c r="AK12" s="260"/>
      <c r="AL12" s="260"/>
      <c r="AM12" s="256"/>
      <c r="AN12" s="264"/>
      <c r="AO12" s="256"/>
      <c r="AP12" s="264">
        <f t="shared" si="0"/>
        <v>0</v>
      </c>
      <c r="AQ12" s="264">
        <f t="shared" si="1"/>
        <v>0</v>
      </c>
      <c r="AR12" s="169"/>
      <c r="AS12" s="169"/>
      <c r="AT12" s="169"/>
      <c r="AU12" s="169"/>
      <c r="AV12" s="169"/>
      <c r="AW12" s="169"/>
      <c r="AX12" s="169"/>
    </row>
    <row r="13" spans="1:50" x14ac:dyDescent="0.25">
      <c r="B13" s="7" t="s">
        <v>844</v>
      </c>
      <c r="C13" t="s">
        <v>88</v>
      </c>
      <c r="F13" s="316"/>
      <c r="G13" s="27"/>
      <c r="H13" s="27"/>
      <c r="I13" s="27"/>
      <c r="J13" s="317"/>
      <c r="K13" s="27"/>
      <c r="L13" s="316"/>
      <c r="M13" s="27"/>
      <c r="N13" s="27">
        <f t="shared" si="2"/>
        <v>0</v>
      </c>
      <c r="O13" s="27"/>
      <c r="P13" s="317"/>
      <c r="S13" s="461"/>
      <c r="U13" s="169"/>
      <c r="V13" s="169"/>
      <c r="W13" s="169"/>
      <c r="X13" s="169"/>
      <c r="Y13" s="169"/>
      <c r="Z13" s="169"/>
      <c r="AA13" s="169"/>
      <c r="AB13" s="169"/>
      <c r="AC13" s="169"/>
      <c r="AD13" s="169"/>
      <c r="AE13" s="102"/>
      <c r="AG13" s="169"/>
      <c r="AH13" s="169"/>
      <c r="AI13" s="169"/>
      <c r="AJ13" s="262"/>
      <c r="AK13" s="260"/>
      <c r="AL13" s="260"/>
      <c r="AM13" s="256"/>
      <c r="AN13" s="264"/>
      <c r="AO13" s="256"/>
      <c r="AP13" s="264">
        <f t="shared" si="0"/>
        <v>0</v>
      </c>
      <c r="AQ13" s="264">
        <f t="shared" si="1"/>
        <v>0</v>
      </c>
      <c r="AR13" s="169"/>
      <c r="AS13" s="169"/>
      <c r="AT13" s="169"/>
      <c r="AU13" s="169"/>
      <c r="AV13" s="169"/>
      <c r="AW13" s="169"/>
      <c r="AX13" s="169"/>
    </row>
    <row r="14" spans="1:50" x14ac:dyDescent="0.25">
      <c r="B14" s="7" t="s">
        <v>845</v>
      </c>
      <c r="C14" t="s">
        <v>89</v>
      </c>
      <c r="F14" s="316"/>
      <c r="G14" s="27"/>
      <c r="H14" s="27"/>
      <c r="I14" s="27"/>
      <c r="J14" s="317"/>
      <c r="K14" s="27"/>
      <c r="L14" s="316"/>
      <c r="M14" s="27"/>
      <c r="N14" s="27">
        <f t="shared" si="2"/>
        <v>0</v>
      </c>
      <c r="O14" s="27"/>
      <c r="P14" s="317"/>
      <c r="S14" s="461"/>
      <c r="U14" s="169"/>
      <c r="V14" s="169"/>
      <c r="W14" s="169"/>
      <c r="X14" s="169"/>
      <c r="Y14" s="169"/>
      <c r="Z14" s="169"/>
      <c r="AA14" s="169"/>
      <c r="AB14" s="169"/>
      <c r="AC14" s="169"/>
      <c r="AD14" s="169"/>
      <c r="AE14" s="102"/>
      <c r="AG14" s="169"/>
      <c r="AH14" s="169"/>
      <c r="AI14" s="169"/>
      <c r="AJ14" s="262"/>
      <c r="AK14" s="260"/>
      <c r="AL14" s="260"/>
      <c r="AM14" s="256"/>
      <c r="AN14" s="264"/>
      <c r="AO14" s="256"/>
      <c r="AP14" s="264">
        <f t="shared" si="0"/>
        <v>0</v>
      </c>
      <c r="AQ14" s="264">
        <f t="shared" si="1"/>
        <v>0</v>
      </c>
      <c r="AR14" s="169"/>
      <c r="AS14" s="169"/>
      <c r="AT14" s="169"/>
      <c r="AU14" s="169"/>
      <c r="AV14" s="169"/>
      <c r="AW14" s="169"/>
      <c r="AX14" s="169"/>
    </row>
    <row r="15" spans="1:50" x14ac:dyDescent="0.25">
      <c r="B15" s="308">
        <v>5210</v>
      </c>
      <c r="C15" t="s">
        <v>852</v>
      </c>
      <c r="F15" s="325"/>
      <c r="G15" s="27"/>
      <c r="H15" s="326"/>
      <c r="I15" s="27"/>
      <c r="J15" s="327"/>
      <c r="K15" s="27"/>
      <c r="L15" s="325"/>
      <c r="M15" s="27"/>
      <c r="N15" s="326">
        <f t="shared" si="2"/>
        <v>0</v>
      </c>
      <c r="O15" s="27"/>
      <c r="P15" s="327"/>
      <c r="S15" s="461"/>
      <c r="U15" s="169"/>
      <c r="V15" s="169"/>
      <c r="W15" s="169"/>
      <c r="X15" s="169"/>
      <c r="Y15" s="169"/>
      <c r="Z15" s="169"/>
      <c r="AA15" s="169"/>
      <c r="AB15" s="169"/>
      <c r="AC15" s="169"/>
      <c r="AD15" s="169"/>
      <c r="AE15" s="102"/>
      <c r="AG15" s="169"/>
      <c r="AH15" s="169"/>
      <c r="AI15" s="169"/>
      <c r="AJ15" s="262"/>
      <c r="AK15" s="260"/>
      <c r="AL15" s="260"/>
      <c r="AM15" s="256"/>
      <c r="AN15" s="264"/>
      <c r="AO15" s="256"/>
      <c r="AP15" s="264">
        <f t="shared" si="0"/>
        <v>0</v>
      </c>
      <c r="AQ15" s="264">
        <f t="shared" si="1"/>
        <v>0</v>
      </c>
      <c r="AR15" s="169"/>
      <c r="AS15" s="169"/>
      <c r="AT15" s="169"/>
      <c r="AU15" s="169"/>
      <c r="AV15" s="169"/>
      <c r="AW15" s="169"/>
      <c r="AX15" s="169"/>
    </row>
    <row r="16" spans="1:50" x14ac:dyDescent="0.25">
      <c r="B16" s="7" t="s">
        <v>90</v>
      </c>
      <c r="F16" s="316">
        <f>SUM(F11:F15)</f>
        <v>0</v>
      </c>
      <c r="G16" s="27"/>
      <c r="H16" s="27">
        <f>SUM(H11:H15)</f>
        <v>0</v>
      </c>
      <c r="I16" s="27"/>
      <c r="J16" s="317">
        <f>SUM(J12:J15)</f>
        <v>0</v>
      </c>
      <c r="K16" s="27"/>
      <c r="L16" s="316">
        <f>SUM(L11:L15)</f>
        <v>0</v>
      </c>
      <c r="M16" s="27"/>
      <c r="N16" s="27">
        <f>SUM(N11:N15)</f>
        <v>0</v>
      </c>
      <c r="O16" s="27"/>
      <c r="P16" s="317">
        <f>SUM(P11:P15)</f>
        <v>0</v>
      </c>
      <c r="S16" s="461"/>
      <c r="U16" s="169"/>
      <c r="V16" s="169"/>
      <c r="W16" s="169"/>
      <c r="X16" s="169"/>
      <c r="Y16" s="169"/>
      <c r="Z16" s="169"/>
      <c r="AA16" s="169"/>
      <c r="AB16" s="169"/>
      <c r="AC16" s="169"/>
      <c r="AD16" s="169"/>
      <c r="AE16" s="102"/>
      <c r="AG16" s="169"/>
      <c r="AH16" s="169"/>
      <c r="AI16" s="169"/>
      <c r="AJ16" s="262"/>
      <c r="AK16" s="260"/>
      <c r="AL16" s="260"/>
      <c r="AM16" s="256"/>
      <c r="AN16" s="264"/>
      <c r="AO16" s="256"/>
      <c r="AP16" s="264">
        <f t="shared" si="0"/>
        <v>0</v>
      </c>
      <c r="AQ16" s="264">
        <f t="shared" si="1"/>
        <v>0</v>
      </c>
      <c r="AR16" s="169"/>
      <c r="AS16" s="169"/>
      <c r="AT16" s="169"/>
      <c r="AU16" s="169"/>
      <c r="AV16" s="169"/>
      <c r="AW16" s="169"/>
      <c r="AX16" s="169"/>
    </row>
    <row r="17" spans="2:50" x14ac:dyDescent="0.25">
      <c r="F17" s="316"/>
      <c r="G17" s="27"/>
      <c r="H17" s="27"/>
      <c r="I17" s="27"/>
      <c r="J17" s="317"/>
      <c r="K17" s="27"/>
      <c r="L17" s="316"/>
      <c r="M17" s="27"/>
      <c r="N17" s="27"/>
      <c r="O17" s="27"/>
      <c r="P17" s="317"/>
      <c r="S17" s="461"/>
      <c r="U17" s="169"/>
      <c r="V17" s="169"/>
      <c r="W17" s="169"/>
      <c r="X17" s="169"/>
      <c r="Y17" s="169"/>
      <c r="Z17" s="169"/>
      <c r="AA17" s="169"/>
      <c r="AB17" s="169"/>
      <c r="AC17" s="169"/>
      <c r="AD17" s="169"/>
      <c r="AE17" s="102"/>
      <c r="AG17" s="169"/>
      <c r="AH17" s="169"/>
      <c r="AI17" s="169"/>
      <c r="AJ17" s="262"/>
      <c r="AK17" s="260"/>
      <c r="AL17" s="260"/>
      <c r="AM17" s="256"/>
      <c r="AN17" s="264"/>
      <c r="AO17" s="256"/>
      <c r="AP17" s="264">
        <f t="shared" si="0"/>
        <v>0</v>
      </c>
      <c r="AQ17" s="264">
        <f t="shared" si="1"/>
        <v>0</v>
      </c>
      <c r="AR17" s="169"/>
      <c r="AS17" s="169"/>
      <c r="AT17" s="169"/>
      <c r="AU17" s="169"/>
      <c r="AV17" s="169"/>
      <c r="AW17" s="169"/>
      <c r="AX17" s="169"/>
    </row>
    <row r="18" spans="2:50" x14ac:dyDescent="0.25">
      <c r="B18" s="7" t="s">
        <v>91</v>
      </c>
      <c r="F18" s="325">
        <f>F9+F16</f>
        <v>0</v>
      </c>
      <c r="G18" s="27"/>
      <c r="H18" s="326">
        <f>H9+H16</f>
        <v>0</v>
      </c>
      <c r="I18" s="27"/>
      <c r="J18" s="327">
        <f>J9+J16</f>
        <v>0</v>
      </c>
      <c r="K18" s="27"/>
      <c r="L18" s="325">
        <f>L9+L16</f>
        <v>0</v>
      </c>
      <c r="M18" s="27"/>
      <c r="N18" s="326">
        <f>N9+N16</f>
        <v>0</v>
      </c>
      <c r="O18" s="27"/>
      <c r="P18" s="327">
        <f>P9+P16</f>
        <v>0</v>
      </c>
      <c r="S18" s="461"/>
      <c r="AG18" s="169"/>
      <c r="AH18" s="169"/>
      <c r="AI18" s="169"/>
      <c r="AJ18" s="262"/>
      <c r="AK18" s="260"/>
      <c r="AL18" s="260"/>
      <c r="AM18" s="256"/>
      <c r="AN18" s="264"/>
      <c r="AO18" s="256"/>
      <c r="AP18" s="264">
        <f t="shared" si="0"/>
        <v>0</v>
      </c>
      <c r="AQ18" s="264">
        <f t="shared" si="1"/>
        <v>0</v>
      </c>
      <c r="AR18" s="169"/>
      <c r="AS18" s="169"/>
      <c r="AT18" s="169"/>
      <c r="AU18" s="169"/>
      <c r="AV18" s="169"/>
      <c r="AW18" s="169"/>
      <c r="AX18" s="169"/>
    </row>
    <row r="19" spans="2:50" x14ac:dyDescent="0.25">
      <c r="F19" s="316"/>
      <c r="G19" s="27"/>
      <c r="H19" s="320"/>
      <c r="I19" s="27"/>
      <c r="J19" s="321"/>
      <c r="K19" s="27"/>
      <c r="L19" s="316"/>
      <c r="M19" s="27"/>
      <c r="N19" s="320"/>
      <c r="O19" s="27"/>
      <c r="P19" s="321"/>
      <c r="S19" s="461"/>
      <c r="AG19" s="169"/>
      <c r="AH19" s="169"/>
      <c r="AI19" s="169"/>
      <c r="AJ19" s="262"/>
      <c r="AK19" s="260"/>
      <c r="AL19" s="260"/>
      <c r="AM19" s="256"/>
      <c r="AN19" s="264"/>
      <c r="AO19" s="256"/>
      <c r="AP19" s="264">
        <f t="shared" si="0"/>
        <v>0</v>
      </c>
      <c r="AQ19" s="264">
        <f t="shared" si="1"/>
        <v>0</v>
      </c>
      <c r="AR19" s="169"/>
      <c r="AS19" s="169"/>
      <c r="AT19" s="169"/>
      <c r="AU19" s="169"/>
      <c r="AV19" s="169"/>
      <c r="AW19" s="169"/>
      <c r="AX19" s="169"/>
    </row>
    <row r="20" spans="2:50" x14ac:dyDescent="0.25">
      <c r="B20" s="7" t="s">
        <v>92</v>
      </c>
      <c r="F20" s="316"/>
      <c r="G20" s="27"/>
      <c r="H20" s="27"/>
      <c r="I20" s="27"/>
      <c r="J20" s="317"/>
      <c r="K20" s="27"/>
      <c r="L20" s="316"/>
      <c r="M20" s="27"/>
      <c r="N20" s="27"/>
      <c r="O20" s="27"/>
      <c r="P20" s="317"/>
      <c r="S20" s="461"/>
      <c r="AG20" s="169"/>
      <c r="AH20" s="169"/>
      <c r="AI20" s="169"/>
      <c r="AJ20" s="262"/>
      <c r="AK20" s="260"/>
      <c r="AL20" s="260"/>
      <c r="AM20" s="256"/>
      <c r="AN20" s="264"/>
      <c r="AO20" s="256"/>
      <c r="AP20" s="264">
        <f t="shared" si="0"/>
        <v>0</v>
      </c>
      <c r="AQ20" s="264">
        <f t="shared" si="1"/>
        <v>0</v>
      </c>
      <c r="AR20" s="169"/>
      <c r="AS20" s="169"/>
      <c r="AT20" s="169"/>
      <c r="AU20" s="169"/>
      <c r="AV20" s="169"/>
      <c r="AW20" s="169"/>
      <c r="AX20" s="169"/>
    </row>
    <row r="21" spans="2:50" x14ac:dyDescent="0.25">
      <c r="B21" s="246" t="s">
        <v>728</v>
      </c>
      <c r="C21" t="s">
        <v>148</v>
      </c>
      <c r="F21" s="316"/>
      <c r="G21" s="27"/>
      <c r="H21" s="27"/>
      <c r="I21" s="27"/>
      <c r="J21" s="317"/>
      <c r="K21" s="27"/>
      <c r="L21" s="316"/>
      <c r="M21" s="27"/>
      <c r="N21" s="27">
        <f t="shared" ref="N21:N29" si="3">P21-L21</f>
        <v>0</v>
      </c>
      <c r="O21" s="27"/>
      <c r="P21" s="317"/>
      <c r="S21" s="461"/>
      <c r="AG21" s="169"/>
      <c r="AH21" s="169"/>
      <c r="AI21" s="169"/>
      <c r="AJ21" s="262"/>
      <c r="AK21" s="260"/>
      <c r="AL21" s="260"/>
      <c r="AM21" s="256"/>
      <c r="AN21" s="264"/>
      <c r="AO21" s="256"/>
      <c r="AP21" s="264">
        <f t="shared" si="0"/>
        <v>0</v>
      </c>
      <c r="AQ21" s="264">
        <f t="shared" si="1"/>
        <v>0</v>
      </c>
      <c r="AR21" s="169"/>
      <c r="AS21" s="169"/>
      <c r="AT21" s="169"/>
      <c r="AU21" s="169"/>
      <c r="AV21" s="169"/>
      <c r="AW21" s="169"/>
      <c r="AX21" s="169"/>
    </row>
    <row r="22" spans="2:50" x14ac:dyDescent="0.25">
      <c r="B22" s="246" t="s">
        <v>720</v>
      </c>
      <c r="C22" t="s">
        <v>149</v>
      </c>
      <c r="F22" s="316"/>
      <c r="G22" s="27"/>
      <c r="H22" s="27"/>
      <c r="I22" s="27"/>
      <c r="J22" s="317"/>
      <c r="K22" s="27"/>
      <c r="L22" s="316"/>
      <c r="M22" s="27"/>
      <c r="N22" s="27">
        <f t="shared" si="3"/>
        <v>0</v>
      </c>
      <c r="O22" s="27"/>
      <c r="P22" s="317"/>
      <c r="S22" s="461"/>
      <c r="AG22" s="169"/>
      <c r="AH22" s="169"/>
      <c r="AI22" s="169"/>
      <c r="AJ22" s="262"/>
      <c r="AK22" s="260"/>
      <c r="AL22" s="260"/>
      <c r="AM22" s="256"/>
      <c r="AN22" s="264"/>
      <c r="AO22" s="256"/>
      <c r="AP22" s="264">
        <f t="shared" si="0"/>
        <v>0</v>
      </c>
      <c r="AQ22" s="264">
        <f t="shared" si="1"/>
        <v>0</v>
      </c>
      <c r="AR22" s="169"/>
      <c r="AS22" s="169"/>
      <c r="AT22" s="169"/>
      <c r="AU22" s="169"/>
      <c r="AV22" s="169"/>
      <c r="AW22" s="169"/>
      <c r="AX22" s="169"/>
    </row>
    <row r="23" spans="2:50" x14ac:dyDescent="0.25">
      <c r="B23" s="246" t="s">
        <v>721</v>
      </c>
      <c r="C23" t="s">
        <v>150</v>
      </c>
      <c r="F23" s="316"/>
      <c r="G23" s="27"/>
      <c r="H23" s="27"/>
      <c r="I23" s="27"/>
      <c r="J23" s="317"/>
      <c r="K23" s="27"/>
      <c r="L23" s="316"/>
      <c r="M23" s="27"/>
      <c r="N23" s="27">
        <f t="shared" si="3"/>
        <v>0</v>
      </c>
      <c r="O23" s="27"/>
      <c r="P23" s="317"/>
      <c r="S23" s="461"/>
      <c r="AG23" s="169"/>
      <c r="AH23" s="169"/>
      <c r="AI23" s="169"/>
      <c r="AJ23" s="262"/>
      <c r="AK23" s="260"/>
      <c r="AL23" s="260"/>
      <c r="AM23" s="256"/>
      <c r="AN23" s="264"/>
      <c r="AO23" s="256"/>
      <c r="AP23" s="264">
        <f t="shared" si="0"/>
        <v>0</v>
      </c>
      <c r="AQ23" s="264">
        <f t="shared" si="1"/>
        <v>0</v>
      </c>
      <c r="AR23" s="169"/>
      <c r="AS23" s="169"/>
      <c r="AT23" s="169"/>
      <c r="AU23" s="169"/>
      <c r="AV23" s="169"/>
      <c r="AW23" s="169"/>
      <c r="AX23" s="169"/>
    </row>
    <row r="24" spans="2:50" x14ac:dyDescent="0.25">
      <c r="B24" s="246" t="s">
        <v>722</v>
      </c>
      <c r="C24" t="s">
        <v>151</v>
      </c>
      <c r="F24" s="316"/>
      <c r="G24" s="27"/>
      <c r="H24" s="27"/>
      <c r="I24" s="27"/>
      <c r="J24" s="317"/>
      <c r="K24" s="27"/>
      <c r="L24" s="316"/>
      <c r="M24" s="27"/>
      <c r="N24" s="27">
        <f t="shared" si="3"/>
        <v>0</v>
      </c>
      <c r="O24" s="27"/>
      <c r="P24" s="317"/>
      <c r="S24" s="461"/>
      <c r="AG24" s="169"/>
      <c r="AH24" s="169"/>
      <c r="AI24" s="169"/>
      <c r="AJ24" s="262"/>
      <c r="AK24" s="260"/>
      <c r="AL24" s="260"/>
      <c r="AM24" s="256"/>
      <c r="AN24" s="264"/>
      <c r="AO24" s="256"/>
      <c r="AP24" s="264">
        <f t="shared" si="0"/>
        <v>0</v>
      </c>
      <c r="AQ24" s="264">
        <f t="shared" si="1"/>
        <v>0</v>
      </c>
      <c r="AR24" s="169"/>
      <c r="AS24" s="169"/>
      <c r="AT24" s="169"/>
      <c r="AU24" s="169"/>
      <c r="AV24" s="169"/>
      <c r="AW24" s="169"/>
      <c r="AX24" s="169"/>
    </row>
    <row r="25" spans="2:50" x14ac:dyDescent="0.25">
      <c r="B25" s="246" t="s">
        <v>723</v>
      </c>
      <c r="C25" t="s">
        <v>102</v>
      </c>
      <c r="F25" s="316"/>
      <c r="G25" s="27"/>
      <c r="H25" s="27"/>
      <c r="I25" s="27"/>
      <c r="J25" s="317"/>
      <c r="K25" s="27"/>
      <c r="L25" s="316"/>
      <c r="M25" s="27"/>
      <c r="N25" s="27">
        <f t="shared" si="3"/>
        <v>0</v>
      </c>
      <c r="O25" s="27"/>
      <c r="P25" s="317"/>
      <c r="S25" s="461"/>
      <c r="AG25" s="169"/>
      <c r="AH25" s="169"/>
      <c r="AI25" s="169"/>
      <c r="AJ25" s="262"/>
      <c r="AK25" s="260"/>
      <c r="AL25" s="260"/>
      <c r="AM25" s="256"/>
      <c r="AN25" s="264"/>
      <c r="AO25" s="256"/>
      <c r="AP25" s="264">
        <f t="shared" si="0"/>
        <v>0</v>
      </c>
      <c r="AQ25" s="264">
        <f t="shared" si="1"/>
        <v>0</v>
      </c>
      <c r="AR25" s="169"/>
      <c r="AS25" s="169"/>
      <c r="AT25" s="169"/>
      <c r="AU25" s="169"/>
      <c r="AV25" s="169"/>
      <c r="AW25" s="169"/>
      <c r="AX25" s="169"/>
    </row>
    <row r="26" spans="2:50" x14ac:dyDescent="0.25">
      <c r="B26" s="246" t="s">
        <v>724</v>
      </c>
      <c r="C26" t="s">
        <v>152</v>
      </c>
      <c r="F26" s="316"/>
      <c r="G26" s="27"/>
      <c r="H26" s="27"/>
      <c r="I26" s="27"/>
      <c r="J26" s="317"/>
      <c r="K26" s="27"/>
      <c r="L26" s="316"/>
      <c r="M26" s="27"/>
      <c r="N26" s="27">
        <f t="shared" si="3"/>
        <v>0</v>
      </c>
      <c r="O26" s="27"/>
      <c r="P26" s="317"/>
      <c r="S26" s="461"/>
      <c r="AG26" s="169"/>
      <c r="AH26" s="169"/>
      <c r="AI26" s="169"/>
      <c r="AJ26" s="262"/>
      <c r="AK26" s="260"/>
      <c r="AL26" s="260"/>
      <c r="AM26" s="256"/>
      <c r="AN26" s="264"/>
      <c r="AO26" s="256"/>
      <c r="AP26" s="264">
        <f t="shared" si="0"/>
        <v>0</v>
      </c>
      <c r="AQ26" s="264">
        <f t="shared" si="1"/>
        <v>0</v>
      </c>
      <c r="AR26" s="169"/>
      <c r="AS26" s="169"/>
      <c r="AT26" s="169"/>
      <c r="AU26" s="169"/>
      <c r="AV26" s="169"/>
      <c r="AW26" s="169"/>
      <c r="AX26" s="169"/>
    </row>
    <row r="27" spans="2:50" x14ac:dyDescent="0.25">
      <c r="B27" s="246" t="s">
        <v>725</v>
      </c>
      <c r="C27" t="s">
        <v>153</v>
      </c>
      <c r="F27" s="316"/>
      <c r="G27" s="27"/>
      <c r="H27" s="27"/>
      <c r="I27" s="27"/>
      <c r="J27" s="317"/>
      <c r="K27" s="27"/>
      <c r="L27" s="316"/>
      <c r="M27" s="27"/>
      <c r="N27" s="27">
        <f t="shared" si="3"/>
        <v>0</v>
      </c>
      <c r="O27" s="27"/>
      <c r="P27" s="317"/>
      <c r="S27" s="461"/>
      <c r="AG27" s="169"/>
      <c r="AH27" s="169"/>
      <c r="AI27" s="169"/>
      <c r="AJ27" s="262"/>
      <c r="AK27" s="260"/>
      <c r="AL27" s="260"/>
      <c r="AM27" s="256"/>
      <c r="AN27" s="264"/>
      <c r="AO27" s="256"/>
      <c r="AP27" s="264">
        <f t="shared" si="0"/>
        <v>0</v>
      </c>
      <c r="AQ27" s="264">
        <f t="shared" si="1"/>
        <v>0</v>
      </c>
      <c r="AR27" s="169"/>
      <c r="AS27" s="169"/>
      <c r="AT27" s="169"/>
      <c r="AU27" s="169"/>
      <c r="AV27" s="169"/>
      <c r="AW27" s="169"/>
      <c r="AX27" s="169"/>
    </row>
    <row r="28" spans="2:50" x14ac:dyDescent="0.25">
      <c r="B28" s="246" t="s">
        <v>726</v>
      </c>
      <c r="C28" t="s">
        <v>154</v>
      </c>
      <c r="F28" s="316"/>
      <c r="G28" s="27"/>
      <c r="H28" s="27"/>
      <c r="I28" s="27"/>
      <c r="J28" s="317"/>
      <c r="K28" s="27"/>
      <c r="L28" s="316"/>
      <c r="M28" s="27"/>
      <c r="N28" s="27">
        <f t="shared" si="3"/>
        <v>0</v>
      </c>
      <c r="O28" s="27"/>
      <c r="P28" s="317"/>
      <c r="S28" s="461"/>
      <c r="AG28" s="169"/>
      <c r="AH28" s="169"/>
      <c r="AI28" s="169"/>
      <c r="AJ28" s="262"/>
      <c r="AK28" s="260"/>
      <c r="AL28" s="260"/>
      <c r="AM28" s="256"/>
      <c r="AN28" s="264"/>
      <c r="AO28" s="256"/>
      <c r="AP28" s="264">
        <f t="shared" si="0"/>
        <v>0</v>
      </c>
      <c r="AQ28" s="264">
        <f t="shared" si="1"/>
        <v>0</v>
      </c>
      <c r="AR28" s="169"/>
      <c r="AS28" s="169"/>
      <c r="AT28" s="169"/>
      <c r="AU28" s="169"/>
      <c r="AV28" s="169"/>
      <c r="AW28" s="169"/>
      <c r="AX28" s="169"/>
    </row>
    <row r="29" spans="2:50" x14ac:dyDescent="0.25">
      <c r="B29" s="246" t="s">
        <v>727</v>
      </c>
      <c r="C29" t="s">
        <v>155</v>
      </c>
      <c r="F29" s="325"/>
      <c r="G29" s="27"/>
      <c r="H29" s="326"/>
      <c r="I29" s="27"/>
      <c r="J29" s="327"/>
      <c r="K29" s="27"/>
      <c r="L29" s="325"/>
      <c r="M29" s="27"/>
      <c r="N29" s="326">
        <f t="shared" si="3"/>
        <v>0</v>
      </c>
      <c r="O29" s="27"/>
      <c r="P29" s="327"/>
      <c r="S29" s="461"/>
      <c r="AG29" s="169"/>
      <c r="AH29" s="169"/>
      <c r="AI29" s="169"/>
      <c r="AJ29" s="262"/>
      <c r="AK29" s="260"/>
      <c r="AL29" s="260"/>
      <c r="AM29" s="256"/>
      <c r="AN29" s="264"/>
      <c r="AO29" s="256"/>
      <c r="AP29" s="264">
        <f t="shared" si="0"/>
        <v>0</v>
      </c>
      <c r="AQ29" s="264">
        <f t="shared" si="1"/>
        <v>0</v>
      </c>
      <c r="AR29" s="169"/>
      <c r="AS29" s="169"/>
      <c r="AT29" s="169"/>
      <c r="AU29" s="169"/>
      <c r="AV29" s="169"/>
      <c r="AW29" s="169"/>
      <c r="AX29" s="169"/>
    </row>
    <row r="30" spans="2:50" x14ac:dyDescent="0.25">
      <c r="B30" s="7" t="s">
        <v>103</v>
      </c>
      <c r="F30" s="316">
        <f>SUM(F20:F29)</f>
        <v>0</v>
      </c>
      <c r="G30" s="27"/>
      <c r="H30" s="27">
        <f>SUM(H20:H29)</f>
        <v>0</v>
      </c>
      <c r="I30" s="27"/>
      <c r="J30" s="317">
        <f>SUM(J21:J29)</f>
        <v>0</v>
      </c>
      <c r="K30" s="27"/>
      <c r="L30" s="316">
        <f>SUM(L20:L29)</f>
        <v>0</v>
      </c>
      <c r="M30" s="27"/>
      <c r="N30" s="27">
        <f>SUM(N20:N29)</f>
        <v>0</v>
      </c>
      <c r="O30" s="27"/>
      <c r="P30" s="317">
        <f>SUM(P20:P29)</f>
        <v>0</v>
      </c>
      <c r="S30" s="461"/>
      <c r="AG30" s="169"/>
      <c r="AH30" s="169"/>
      <c r="AI30" s="169"/>
      <c r="AJ30" s="262"/>
      <c r="AK30" s="260"/>
      <c r="AL30" s="260"/>
      <c r="AM30" s="256"/>
      <c r="AN30" s="264"/>
      <c r="AO30" s="256"/>
      <c r="AP30" s="264">
        <f t="shared" si="0"/>
        <v>0</v>
      </c>
      <c r="AQ30" s="264">
        <f t="shared" si="1"/>
        <v>0</v>
      </c>
      <c r="AR30" s="169"/>
      <c r="AS30" s="169"/>
      <c r="AT30" s="169"/>
      <c r="AU30" s="169"/>
      <c r="AV30" s="169"/>
      <c r="AW30" s="169"/>
      <c r="AX30" s="169"/>
    </row>
    <row r="31" spans="2:50" x14ac:dyDescent="0.25">
      <c r="F31" s="316"/>
      <c r="G31" s="27"/>
      <c r="H31" s="27"/>
      <c r="I31" s="27"/>
      <c r="J31" s="317"/>
      <c r="K31" s="27"/>
      <c r="L31" s="316"/>
      <c r="M31" s="27"/>
      <c r="N31" s="27"/>
      <c r="O31" s="27"/>
      <c r="P31" s="317"/>
      <c r="S31" s="461"/>
      <c r="AG31" s="169"/>
      <c r="AH31" s="169"/>
      <c r="AI31" s="169"/>
      <c r="AJ31" s="262"/>
      <c r="AK31" s="260"/>
      <c r="AL31" s="260"/>
      <c r="AM31" s="256"/>
      <c r="AN31" s="264"/>
      <c r="AO31" s="256"/>
      <c r="AP31" s="264">
        <f t="shared" si="0"/>
        <v>0</v>
      </c>
      <c r="AQ31" s="264">
        <f t="shared" si="1"/>
        <v>0</v>
      </c>
      <c r="AR31" s="169"/>
      <c r="AS31" s="169"/>
      <c r="AT31" s="169"/>
      <c r="AU31" s="169"/>
      <c r="AV31" s="169"/>
      <c r="AW31" s="169"/>
      <c r="AX31" s="169"/>
    </row>
    <row r="32" spans="2:50" ht="15.75" thickBot="1" x14ac:dyDescent="0.3">
      <c r="D32" s="112" t="s">
        <v>717</v>
      </c>
      <c r="F32" s="328">
        <f>+F16-F30</f>
        <v>0</v>
      </c>
      <c r="G32" s="329"/>
      <c r="H32" s="329">
        <f>+H16-H30</f>
        <v>0</v>
      </c>
      <c r="I32" s="329"/>
      <c r="J32" s="330">
        <f>+J16-J30</f>
        <v>0</v>
      </c>
      <c r="K32" s="329"/>
      <c r="L32" s="328">
        <f>+L16-L30</f>
        <v>0</v>
      </c>
      <c r="M32" s="329"/>
      <c r="N32" s="329">
        <f>+N16-N30</f>
        <v>0</v>
      </c>
      <c r="O32" s="329"/>
      <c r="P32" s="330">
        <f>+P16-P30</f>
        <v>0</v>
      </c>
      <c r="S32" s="461"/>
      <c r="AG32" s="169"/>
      <c r="AH32" s="169"/>
      <c r="AI32" s="169"/>
      <c r="AJ32" s="262"/>
      <c r="AK32" s="260"/>
      <c r="AL32" s="260"/>
      <c r="AM32" s="256"/>
      <c r="AN32" s="264"/>
      <c r="AO32" s="256"/>
      <c r="AP32" s="264">
        <f t="shared" si="0"/>
        <v>0</v>
      </c>
      <c r="AQ32" s="264">
        <f t="shared" si="1"/>
        <v>0</v>
      </c>
      <c r="AR32" s="169"/>
      <c r="AS32" s="169"/>
      <c r="AT32" s="169"/>
      <c r="AU32" s="169"/>
      <c r="AV32" s="169"/>
      <c r="AW32" s="169"/>
      <c r="AX32" s="169"/>
    </row>
    <row r="33" spans="2:50" ht="15.75" thickTop="1" x14ac:dyDescent="0.25">
      <c r="F33" s="316"/>
      <c r="G33" s="27"/>
      <c r="H33" s="27"/>
      <c r="I33" s="27"/>
      <c r="J33" s="317"/>
      <c r="K33" s="27"/>
      <c r="L33" s="316"/>
      <c r="M33" s="27"/>
      <c r="N33" s="27"/>
      <c r="O33" s="27"/>
      <c r="P33" s="317"/>
      <c r="S33" s="461"/>
      <c r="AG33" s="169"/>
      <c r="AH33" s="169"/>
      <c r="AI33" s="169"/>
      <c r="AJ33" s="262"/>
      <c r="AK33" s="260"/>
      <c r="AL33" s="260"/>
      <c r="AM33" s="256"/>
      <c r="AN33" s="264"/>
      <c r="AO33" s="256"/>
      <c r="AP33" s="264">
        <f t="shared" si="0"/>
        <v>0</v>
      </c>
      <c r="AQ33" s="264">
        <f t="shared" si="1"/>
        <v>0</v>
      </c>
      <c r="AR33" s="169"/>
      <c r="AS33" s="169"/>
      <c r="AT33" s="169"/>
      <c r="AU33" s="169"/>
      <c r="AV33" s="169"/>
      <c r="AW33" s="169"/>
      <c r="AX33" s="169"/>
    </row>
    <row r="34" spans="2:50" x14ac:dyDescent="0.25">
      <c r="B34" s="7" t="s">
        <v>107</v>
      </c>
      <c r="F34" s="316"/>
      <c r="G34" s="27"/>
      <c r="H34" s="27"/>
      <c r="I34" s="27"/>
      <c r="J34" s="317"/>
      <c r="K34" s="27"/>
      <c r="L34" s="316"/>
      <c r="M34" s="27"/>
      <c r="N34" s="27"/>
      <c r="O34" s="27"/>
      <c r="P34" s="317"/>
      <c r="S34" s="461"/>
      <c r="AG34" s="169"/>
      <c r="AH34" s="169"/>
      <c r="AI34" s="169"/>
      <c r="AJ34" s="262"/>
      <c r="AK34" s="260"/>
      <c r="AL34" s="260"/>
      <c r="AM34" s="256"/>
      <c r="AN34" s="264"/>
      <c r="AO34" s="256"/>
      <c r="AP34" s="264">
        <f t="shared" si="0"/>
        <v>0</v>
      </c>
      <c r="AQ34" s="264">
        <f t="shared" si="1"/>
        <v>0</v>
      </c>
      <c r="AR34" s="169"/>
      <c r="AS34" s="169"/>
      <c r="AT34" s="169"/>
      <c r="AU34" s="169"/>
      <c r="AV34" s="169"/>
      <c r="AW34" s="169"/>
      <c r="AX34" s="169"/>
    </row>
    <row r="35" spans="2:50" x14ac:dyDescent="0.25">
      <c r="C35" t="s">
        <v>745</v>
      </c>
      <c r="F35" s="325">
        <f>F9+F32</f>
        <v>0</v>
      </c>
      <c r="G35" s="27"/>
      <c r="H35" s="326">
        <f>H9+H32</f>
        <v>0</v>
      </c>
      <c r="I35" s="27"/>
      <c r="J35" s="327">
        <f>J9+J32</f>
        <v>0</v>
      </c>
      <c r="K35" s="27"/>
      <c r="L35" s="325">
        <f>L9-L32</f>
        <v>0</v>
      </c>
      <c r="M35" s="27"/>
      <c r="N35" s="326">
        <f t="shared" ref="N35" si="4">P35-L35</f>
        <v>0</v>
      </c>
      <c r="O35" s="27"/>
      <c r="P35" s="327">
        <f>P16-P32</f>
        <v>0</v>
      </c>
      <c r="S35" s="461"/>
      <c r="AG35" s="169"/>
      <c r="AH35" s="169"/>
      <c r="AI35" s="169"/>
      <c r="AJ35" s="262"/>
      <c r="AK35" s="260"/>
      <c r="AL35" s="260"/>
      <c r="AM35" s="256"/>
      <c r="AN35" s="264"/>
      <c r="AO35" s="256"/>
      <c r="AP35" s="264">
        <f t="shared" si="0"/>
        <v>0</v>
      </c>
      <c r="AQ35" s="264">
        <f t="shared" si="1"/>
        <v>0</v>
      </c>
      <c r="AR35" s="169"/>
      <c r="AS35" s="169"/>
      <c r="AT35" s="169"/>
      <c r="AU35" s="169"/>
      <c r="AV35" s="169"/>
      <c r="AW35" s="169"/>
      <c r="AX35" s="169"/>
    </row>
    <row r="36" spans="2:50" ht="15.75" thickBot="1" x14ac:dyDescent="0.3">
      <c r="B36" s="7" t="s">
        <v>409</v>
      </c>
      <c r="F36" s="332">
        <f>SUM(F34:F35)</f>
        <v>0</v>
      </c>
      <c r="G36" s="333"/>
      <c r="H36" s="333">
        <f>SUM(H34:H35)</f>
        <v>0</v>
      </c>
      <c r="I36" s="333"/>
      <c r="J36" s="335">
        <f>SUM(J34:J35)</f>
        <v>0</v>
      </c>
      <c r="K36" s="27"/>
      <c r="L36" s="316">
        <f>SUM(L34:L35)</f>
        <v>0</v>
      </c>
      <c r="M36" s="27"/>
      <c r="N36" s="27">
        <f>SUM(N34:N35)</f>
        <v>0</v>
      </c>
      <c r="O36" s="27"/>
      <c r="P36" s="317">
        <f>SUM(P34:P35)</f>
        <v>0</v>
      </c>
      <c r="S36" s="461"/>
      <c r="AG36" s="169"/>
      <c r="AH36" s="169"/>
      <c r="AI36" s="169"/>
      <c r="AJ36" s="262"/>
      <c r="AK36" s="260"/>
      <c r="AL36" s="260"/>
      <c r="AM36" s="256"/>
      <c r="AN36" s="264"/>
      <c r="AO36" s="256"/>
      <c r="AP36" s="264">
        <f t="shared" si="0"/>
        <v>0</v>
      </c>
      <c r="AQ36" s="264">
        <f t="shared" si="1"/>
        <v>0</v>
      </c>
      <c r="AR36" s="169"/>
      <c r="AS36" s="169"/>
      <c r="AT36" s="169"/>
      <c r="AU36" s="169"/>
      <c r="AV36" s="169"/>
      <c r="AW36" s="169"/>
      <c r="AX36" s="169"/>
    </row>
    <row r="37" spans="2:50" x14ac:dyDescent="0.25">
      <c r="F37" s="370"/>
      <c r="G37" s="370"/>
      <c r="H37" s="370"/>
      <c r="I37" s="370"/>
      <c r="J37" s="112"/>
      <c r="K37" s="27"/>
      <c r="L37" s="316"/>
      <c r="M37" s="27"/>
      <c r="N37" s="27"/>
      <c r="O37" s="27"/>
      <c r="P37" s="317"/>
      <c r="S37" s="461"/>
      <c r="AI37" s="94" t="s">
        <v>829</v>
      </c>
      <c r="AJ37" s="298">
        <f>SUM(AJ7:AJ36)</f>
        <v>0</v>
      </c>
      <c r="AK37" s="299"/>
      <c r="AL37" s="299"/>
      <c r="AM37" s="300">
        <f>SUM(AM7:AM36)</f>
        <v>0</v>
      </c>
      <c r="AN37" s="300">
        <f>SUM(AN7:AN36)</f>
        <v>0</v>
      </c>
      <c r="AO37" s="300">
        <f>SUM(AO7:AO36)</f>
        <v>0</v>
      </c>
      <c r="AP37" s="300">
        <f>SUM(AP7:AP36)</f>
        <v>0</v>
      </c>
      <c r="AQ37" s="300">
        <f>SUM(AQ7:AQ36)</f>
        <v>0</v>
      </c>
    </row>
    <row r="38" spans="2:50" x14ac:dyDescent="0.25">
      <c r="F38" s="27"/>
      <c r="G38" s="27"/>
      <c r="H38" s="27"/>
      <c r="I38" s="27"/>
      <c r="J38" s="112" t="s">
        <v>110</v>
      </c>
      <c r="K38" s="27"/>
      <c r="L38" s="325">
        <f>L30+L36</f>
        <v>0</v>
      </c>
      <c r="M38" s="27"/>
      <c r="N38" s="326">
        <f>N30+N36</f>
        <v>0</v>
      </c>
      <c r="O38" s="27"/>
      <c r="P38" s="327">
        <f>P30+P36</f>
        <v>0</v>
      </c>
      <c r="S38" s="461"/>
    </row>
    <row r="39" spans="2:50" ht="15.75" thickBot="1" x14ac:dyDescent="0.3">
      <c r="F39" s="371"/>
      <c r="G39" s="371"/>
      <c r="H39" s="371"/>
      <c r="I39" s="371"/>
      <c r="J39" s="112"/>
      <c r="K39" s="27"/>
      <c r="L39" s="372"/>
      <c r="M39" s="373"/>
      <c r="N39" s="373"/>
      <c r="O39" s="373"/>
      <c r="P39" s="374"/>
      <c r="S39" s="461"/>
    </row>
    <row r="40" spans="2:50" ht="15.75" thickBot="1" x14ac:dyDescent="0.3">
      <c r="F40" s="275"/>
      <c r="G40" s="275"/>
      <c r="H40" s="275"/>
      <c r="I40" s="275"/>
      <c r="J40" s="112"/>
      <c r="K40" s="275"/>
      <c r="L40" s="275"/>
      <c r="M40" s="275"/>
      <c r="N40" s="275"/>
      <c r="O40" s="275"/>
      <c r="P40" s="275"/>
      <c r="S40" s="461"/>
    </row>
    <row r="41" spans="2:50" ht="15.75" thickBot="1" x14ac:dyDescent="0.3">
      <c r="F41" s="275"/>
      <c r="G41" s="275"/>
      <c r="H41" s="275"/>
      <c r="I41" s="275"/>
      <c r="J41" s="112" t="s">
        <v>54</v>
      </c>
      <c r="K41" s="275"/>
      <c r="L41" s="375">
        <f>L30</f>
        <v>0</v>
      </c>
      <c r="M41" s="249"/>
      <c r="N41" s="249"/>
      <c r="O41" s="249"/>
      <c r="P41" s="375">
        <f>P38</f>
        <v>0</v>
      </c>
      <c r="S41" s="461"/>
    </row>
    <row r="42" spans="2:50" x14ac:dyDescent="0.25">
      <c r="S42" s="461"/>
    </row>
    <row r="43" spans="2:50" ht="15.75" thickBot="1" x14ac:dyDescent="0.3">
      <c r="B43" s="94" t="s">
        <v>220</v>
      </c>
      <c r="F43" s="5"/>
      <c r="G43" s="5"/>
      <c r="H43" s="5"/>
      <c r="I43" s="5"/>
      <c r="J43" s="5"/>
      <c r="K43" s="5"/>
      <c r="L43" s="5"/>
      <c r="M43" s="5"/>
      <c r="N43" s="5"/>
      <c r="O43" s="5"/>
      <c r="P43" s="5"/>
      <c r="S43" s="461"/>
    </row>
    <row r="44" spans="2:50" x14ac:dyDescent="0.25">
      <c r="B44" s="246" t="s">
        <v>729</v>
      </c>
      <c r="C44" t="s">
        <v>198</v>
      </c>
      <c r="F44" s="282"/>
      <c r="G44" s="283"/>
      <c r="H44" s="283"/>
      <c r="I44" s="283"/>
      <c r="J44" s="284"/>
      <c r="K44" s="5"/>
      <c r="L44" s="282"/>
      <c r="M44" s="283"/>
      <c r="N44" s="283">
        <f>P44-L44</f>
        <v>0</v>
      </c>
      <c r="O44" s="283"/>
      <c r="P44" s="284"/>
      <c r="S44" s="461"/>
    </row>
    <row r="45" spans="2:50" x14ac:dyDescent="0.25">
      <c r="B45" s="246" t="s">
        <v>730</v>
      </c>
      <c r="C45" t="s">
        <v>221</v>
      </c>
      <c r="F45" s="116"/>
      <c r="G45" s="117"/>
      <c r="H45" s="117"/>
      <c r="I45" s="117"/>
      <c r="J45" s="118"/>
      <c r="K45" s="5"/>
      <c r="L45" s="116"/>
      <c r="M45" s="117"/>
      <c r="N45" s="117">
        <f>P45-L45</f>
        <v>0</v>
      </c>
      <c r="O45" s="117"/>
      <c r="P45" s="118"/>
      <c r="S45" s="461"/>
    </row>
    <row r="46" spans="2:50" x14ac:dyDescent="0.25">
      <c r="B46" s="246" t="s">
        <v>731</v>
      </c>
      <c r="C46" t="s">
        <v>222</v>
      </c>
      <c r="F46" s="116"/>
      <c r="G46" s="117"/>
      <c r="H46" s="117"/>
      <c r="I46" s="117"/>
      <c r="J46" s="118"/>
      <c r="K46" s="5"/>
      <c r="L46" s="116"/>
      <c r="M46" s="117"/>
      <c r="N46" s="117">
        <f t="shared" ref="N46:N49" si="5">P46-L46</f>
        <v>0</v>
      </c>
      <c r="O46" s="117"/>
      <c r="P46" s="118"/>
      <c r="S46" s="461"/>
    </row>
    <row r="47" spans="2:50" x14ac:dyDescent="0.25">
      <c r="B47" s="246" t="s">
        <v>732</v>
      </c>
      <c r="C47" t="s">
        <v>223</v>
      </c>
      <c r="F47" s="116"/>
      <c r="G47" s="117"/>
      <c r="H47" s="117"/>
      <c r="I47" s="117"/>
      <c r="J47" s="118"/>
      <c r="K47" s="5"/>
      <c r="L47" s="116"/>
      <c r="M47" s="117"/>
      <c r="N47" s="117">
        <f t="shared" si="5"/>
        <v>0</v>
      </c>
      <c r="O47" s="117"/>
      <c r="P47" s="118"/>
    </row>
    <row r="48" spans="2:50" x14ac:dyDescent="0.25">
      <c r="B48" s="246" t="s">
        <v>733</v>
      </c>
      <c r="C48" t="s">
        <v>245</v>
      </c>
      <c r="F48" s="116"/>
      <c r="G48" s="117"/>
      <c r="H48" s="117"/>
      <c r="I48" s="117"/>
      <c r="J48" s="118"/>
      <c r="K48" s="5"/>
      <c r="L48" s="116"/>
      <c r="M48" s="117"/>
      <c r="N48" s="117">
        <f t="shared" si="5"/>
        <v>0</v>
      </c>
      <c r="O48" s="117"/>
      <c r="P48" s="118"/>
    </row>
    <row r="49" spans="2:16" x14ac:dyDescent="0.25">
      <c r="B49" s="246" t="s">
        <v>734</v>
      </c>
      <c r="C49" t="s">
        <v>224</v>
      </c>
      <c r="F49" s="285"/>
      <c r="G49" s="117"/>
      <c r="H49" s="286"/>
      <c r="I49" s="117"/>
      <c r="J49" s="287"/>
      <c r="K49" s="5"/>
      <c r="L49" s="285"/>
      <c r="M49" s="117"/>
      <c r="N49" s="286">
        <f t="shared" si="5"/>
        <v>0</v>
      </c>
      <c r="O49" s="117"/>
      <c r="P49" s="287"/>
    </row>
    <row r="50" spans="2:16" ht="15.75" thickBot="1" x14ac:dyDescent="0.3">
      <c r="B50"/>
      <c r="D50" t="s">
        <v>225</v>
      </c>
      <c r="F50" s="312">
        <f>SUM(F44:F49)</f>
        <v>0</v>
      </c>
      <c r="G50" s="313"/>
      <c r="H50" s="313">
        <f>SUM(H44:H49)</f>
        <v>0</v>
      </c>
      <c r="I50" s="313"/>
      <c r="J50" s="314">
        <f>SUM(J44:J49)</f>
        <v>0</v>
      </c>
      <c r="K50" s="5"/>
      <c r="L50" s="312">
        <f>SUM(L44:L49)</f>
        <v>0</v>
      </c>
      <c r="M50" s="313"/>
      <c r="N50" s="313">
        <f>SUM(N44:N49)</f>
        <v>0</v>
      </c>
      <c r="O50" s="313"/>
      <c r="P50" s="314">
        <f>SUM(P44:P49)</f>
        <v>0</v>
      </c>
    </row>
  </sheetData>
  <mergeCells count="5">
    <mergeCell ref="S1:S46"/>
    <mergeCell ref="U3:AA3"/>
    <mergeCell ref="AR3:AX3"/>
    <mergeCell ref="U4:AA4"/>
    <mergeCell ref="AR4:AX4"/>
  </mergeCells>
  <pageMargins left="0.27" right="0.25" top="0.43" bottom="0.4" header="0.3" footer="0.17"/>
  <pageSetup scale="84" orientation="portrait" r:id="rId1"/>
  <headerFooter>
    <oddFooter>&amp;L&amp;D &amp;F&amp;C27&amp;R&amp;A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pageSetUpPr fitToPage="1"/>
  </sheetPr>
  <dimension ref="A1:AE48"/>
  <sheetViews>
    <sheetView topLeftCell="A19" zoomScale="90" zoomScaleNormal="90" workbookViewId="0">
      <selection activeCell="P38" sqref="P38"/>
    </sheetView>
  </sheetViews>
  <sheetFormatPr defaultRowHeight="15" x14ac:dyDescent="0.25"/>
  <cols>
    <col min="1" max="1" width="2.42578125" customWidth="1"/>
    <col min="2" max="2" width="8.42578125" style="7" customWidth="1"/>
    <col min="3" max="3" width="4.140625" customWidth="1"/>
    <col min="4" max="4" width="26.85546875" customWidth="1"/>
    <col min="5" max="5" width="0.85546875" customWidth="1"/>
    <col min="6" max="6" width="12.140625" bestFit="1" customWidth="1"/>
    <col min="7" max="7" width="1.42578125" customWidth="1"/>
    <col min="8" max="8" width="12.140625" bestFit="1" customWidth="1"/>
    <col min="9" max="9" width="0.85546875" customWidth="1"/>
    <col min="10" max="10" width="12.28515625" customWidth="1"/>
    <col min="11" max="11" width="1" customWidth="1"/>
    <col min="12" max="12" width="12.42578125" customWidth="1"/>
    <col min="13" max="13" width="0.85546875" customWidth="1"/>
    <col min="14" max="14" width="12.85546875" bestFit="1" customWidth="1"/>
    <col min="15" max="15" width="0.5703125" customWidth="1"/>
    <col min="16" max="16" width="13.85546875" customWidth="1"/>
    <col min="17" max="17" width="1.140625" customWidth="1"/>
    <col min="19" max="19" width="8.85546875" style="258"/>
    <col min="20" max="20" width="13.140625" customWidth="1"/>
    <col min="28" max="28" width="24.28515625" customWidth="1"/>
    <col min="29" max="29" width="18" customWidth="1"/>
    <col min="30" max="30" width="17.28515625" customWidth="1"/>
    <col min="31" max="31" width="16.140625" customWidth="1"/>
  </cols>
  <sheetData>
    <row r="1" spans="1:31" x14ac:dyDescent="0.25">
      <c r="A1" s="3" t="str">
        <f>TOC!$A$1</f>
        <v>Hinsdale County School District RE-1</v>
      </c>
      <c r="B1" s="2"/>
      <c r="C1" s="1"/>
      <c r="D1" s="1"/>
      <c r="E1" s="1"/>
      <c r="F1" s="1"/>
      <c r="G1" s="1"/>
      <c r="H1" s="1"/>
      <c r="I1" s="1"/>
      <c r="J1" s="1"/>
      <c r="K1" s="1"/>
      <c r="L1" s="1"/>
      <c r="M1" s="1"/>
      <c r="N1" s="1"/>
      <c r="O1" s="1"/>
      <c r="P1" s="1"/>
      <c r="Q1" s="1"/>
      <c r="S1" s="461" t="s">
        <v>822</v>
      </c>
    </row>
    <row r="2" spans="1:31" ht="15.75" thickBot="1" x14ac:dyDescent="0.3">
      <c r="A2" s="4" t="str">
        <f>'Fund2 Summary'!A2</f>
        <v>Adopted  Budget</v>
      </c>
      <c r="B2" s="2"/>
      <c r="C2" s="1"/>
      <c r="D2" s="1"/>
      <c r="E2" s="1"/>
      <c r="F2" s="1"/>
      <c r="G2" s="1"/>
      <c r="H2" s="1"/>
      <c r="I2" s="1"/>
      <c r="J2" s="1"/>
      <c r="K2" s="1"/>
      <c r="L2" s="1"/>
      <c r="M2" s="1"/>
      <c r="N2" s="1"/>
      <c r="O2" s="1"/>
      <c r="P2" s="1"/>
      <c r="Q2" s="1"/>
      <c r="S2" s="461"/>
    </row>
    <row r="3" spans="1:31" ht="16.5" thickBot="1" x14ac:dyDescent="0.3">
      <c r="A3" s="4" t="s">
        <v>868</v>
      </c>
      <c r="B3" s="2"/>
      <c r="C3" s="1"/>
      <c r="D3" s="1"/>
      <c r="E3" s="1"/>
      <c r="F3" s="1"/>
      <c r="G3" s="1"/>
      <c r="H3" s="1"/>
      <c r="I3" s="1"/>
      <c r="J3" s="1"/>
      <c r="K3" s="1"/>
      <c r="L3" s="1"/>
      <c r="M3" s="1"/>
      <c r="N3" s="1"/>
      <c r="O3" s="1"/>
      <c r="P3" s="1"/>
      <c r="Q3" s="1"/>
      <c r="S3" s="461"/>
      <c r="U3" s="459" t="s">
        <v>673</v>
      </c>
      <c r="V3" s="459"/>
      <c r="W3" s="459"/>
      <c r="X3" s="459"/>
      <c r="Y3" s="459"/>
      <c r="Z3" s="459"/>
      <c r="AA3" s="459"/>
      <c r="AC3" s="222" t="s">
        <v>211</v>
      </c>
      <c r="AD3" s="222" t="s">
        <v>211</v>
      </c>
      <c r="AE3" s="222" t="s">
        <v>676</v>
      </c>
    </row>
    <row r="4" spans="1:31" ht="16.5" thickBot="1" x14ac:dyDescent="0.3">
      <c r="A4" s="4" t="str">
        <f>'Fund2 Summary'!A4</f>
        <v>FY 2023/24</v>
      </c>
      <c r="B4" s="2"/>
      <c r="C4" s="1"/>
      <c r="D4" s="1"/>
      <c r="E4" s="1"/>
      <c r="F4" s="1"/>
      <c r="G4" s="1"/>
      <c r="H4" s="1"/>
      <c r="I4" s="1"/>
      <c r="J4" s="1"/>
      <c r="K4" s="1"/>
      <c r="L4" s="1"/>
      <c r="M4" s="1"/>
      <c r="N4" s="1"/>
      <c r="O4" s="1"/>
      <c r="P4" s="1"/>
      <c r="Q4" s="1"/>
      <c r="S4" s="461"/>
      <c r="U4" s="460" t="s">
        <v>823</v>
      </c>
      <c r="V4" s="460"/>
      <c r="W4" s="460"/>
      <c r="X4" s="460"/>
      <c r="Y4" s="460"/>
      <c r="Z4" s="460"/>
      <c r="AA4" s="460"/>
      <c r="AC4" s="222"/>
      <c r="AD4" s="222" t="s">
        <v>810</v>
      </c>
      <c r="AE4" s="222"/>
    </row>
    <row r="5" spans="1:31" ht="15.75" thickBot="1" x14ac:dyDescent="0.3">
      <c r="F5" s="28" t="str">
        <f>'GF Summary'!$F$6</f>
        <v>Actuals</v>
      </c>
      <c r="G5" s="29"/>
      <c r="H5" s="29" t="str">
        <f>'GF Summary'!$H$6</f>
        <v>Actuals</v>
      </c>
      <c r="I5" s="29"/>
      <c r="J5" s="30" t="str">
        <f>'GF Summary'!$J$6</f>
        <v>Actuals</v>
      </c>
      <c r="K5" s="5"/>
      <c r="L5" s="28" t="str">
        <f>'GF Summary'!$L$6</f>
        <v>Revised</v>
      </c>
      <c r="M5" s="29"/>
      <c r="N5" s="29"/>
      <c r="O5" s="29"/>
      <c r="P5" s="30" t="str">
        <f>'GF Summary'!$P$6</f>
        <v>Proposed</v>
      </c>
      <c r="Q5" s="5"/>
      <c r="S5" s="461"/>
      <c r="T5" t="s">
        <v>821</v>
      </c>
      <c r="U5" s="5" t="s">
        <v>819</v>
      </c>
      <c r="V5" s="5" t="s">
        <v>819</v>
      </c>
      <c r="W5" s="5" t="s">
        <v>819</v>
      </c>
      <c r="X5" s="5" t="s">
        <v>819</v>
      </c>
      <c r="Y5" s="5" t="s">
        <v>819</v>
      </c>
      <c r="Z5" s="5" t="s">
        <v>819</v>
      </c>
      <c r="AA5" s="5" t="s">
        <v>819</v>
      </c>
      <c r="AC5" s="5" t="s">
        <v>820</v>
      </c>
      <c r="AD5" s="5" t="s">
        <v>820</v>
      </c>
      <c r="AE5" s="5" t="s">
        <v>820</v>
      </c>
    </row>
    <row r="6" spans="1:31" ht="15.75" thickBot="1" x14ac:dyDescent="0.3">
      <c r="F6" s="31" t="str">
        <f>'GF Summary'!$F$7</f>
        <v>FY 19-20</v>
      </c>
      <c r="G6" s="32"/>
      <c r="H6" s="33" t="str">
        <f>'GF Summary'!$H$7</f>
        <v>FY 20-21</v>
      </c>
      <c r="I6" s="33"/>
      <c r="J6" s="34" t="str">
        <f>'GF Summary'!$J$7</f>
        <v>FY 21-22</v>
      </c>
      <c r="K6" s="5"/>
      <c r="L6" s="31" t="str">
        <f>'GF Summary'!$L$7</f>
        <v>FY 22-23</v>
      </c>
      <c r="M6" s="33"/>
      <c r="N6" s="33" t="s">
        <v>81</v>
      </c>
      <c r="O6" s="33"/>
      <c r="P6" s="34" t="str">
        <f>'GF Summary'!$P$7</f>
        <v>FY 23-24</v>
      </c>
      <c r="Q6" s="5"/>
      <c r="S6" s="461"/>
      <c r="U6" s="218" t="s">
        <v>420</v>
      </c>
      <c r="V6" s="221" t="s">
        <v>415</v>
      </c>
      <c r="W6" s="219" t="s">
        <v>421</v>
      </c>
      <c r="X6" s="221" t="s">
        <v>674</v>
      </c>
      <c r="Y6" s="219" t="s">
        <v>675</v>
      </c>
      <c r="Z6" s="221" t="s">
        <v>424</v>
      </c>
      <c r="AA6" s="220" t="s">
        <v>425</v>
      </c>
      <c r="AB6" s="220" t="s">
        <v>809</v>
      </c>
      <c r="AC6" s="221" t="s">
        <v>430</v>
      </c>
      <c r="AD6" s="220" t="s">
        <v>811</v>
      </c>
      <c r="AE6" s="221" t="s">
        <v>430</v>
      </c>
    </row>
    <row r="7" spans="1:31" x14ac:dyDescent="0.25">
      <c r="B7" s="7" t="s">
        <v>82</v>
      </c>
      <c r="F7" s="323"/>
      <c r="G7" s="322"/>
      <c r="H7" s="322"/>
      <c r="I7" s="322"/>
      <c r="J7" s="324"/>
      <c r="K7" s="27"/>
      <c r="L7" s="323"/>
      <c r="M7" s="322"/>
      <c r="N7" s="322"/>
      <c r="O7" s="322"/>
      <c r="P7" s="324"/>
      <c r="Q7" s="5"/>
      <c r="S7" s="461"/>
      <c r="U7" s="169"/>
      <c r="V7" s="169"/>
      <c r="W7" s="169"/>
      <c r="X7" s="169"/>
      <c r="Y7" s="169"/>
      <c r="Z7" s="169"/>
      <c r="AA7" s="169"/>
      <c r="AB7" s="169"/>
      <c r="AC7" s="256"/>
      <c r="AD7" s="256"/>
      <c r="AE7" s="257"/>
    </row>
    <row r="8" spans="1:31" x14ac:dyDescent="0.25">
      <c r="C8" t="s">
        <v>745</v>
      </c>
      <c r="F8" s="316">
        <v>361213</v>
      </c>
      <c r="G8" s="27"/>
      <c r="H8" s="27">
        <v>148061</v>
      </c>
      <c r="I8" s="27"/>
      <c r="J8" s="317">
        <v>170038</v>
      </c>
      <c r="K8" s="27"/>
      <c r="L8" s="316">
        <v>287565</v>
      </c>
      <c r="M8" s="27"/>
      <c r="N8" s="27">
        <f>P8-L8</f>
        <v>27500</v>
      </c>
      <c r="O8" s="27"/>
      <c r="P8" s="317">
        <v>315065</v>
      </c>
      <c r="Q8" s="5"/>
      <c r="S8" s="461"/>
      <c r="U8" s="169"/>
      <c r="V8" s="169"/>
      <c r="W8" s="169"/>
      <c r="X8" s="169"/>
      <c r="Y8" s="169"/>
      <c r="Z8" s="169"/>
      <c r="AA8" s="169"/>
      <c r="AB8" s="169"/>
      <c r="AC8" s="169"/>
      <c r="AD8" s="169"/>
      <c r="AE8" s="102"/>
    </row>
    <row r="9" spans="1:31" x14ac:dyDescent="0.25">
      <c r="B9" s="7" t="s">
        <v>84</v>
      </c>
      <c r="F9" s="318">
        <f>SUM(F8:F8)</f>
        <v>361213</v>
      </c>
      <c r="G9" s="319"/>
      <c r="H9" s="320">
        <f>SUM(H8:H8)</f>
        <v>148061</v>
      </c>
      <c r="I9" s="319"/>
      <c r="J9" s="321">
        <f>SUM(J8:J8)</f>
        <v>170038</v>
      </c>
      <c r="K9" s="27"/>
      <c r="L9" s="318">
        <f>SUM(L8:L8)</f>
        <v>287565</v>
      </c>
      <c r="M9" s="322"/>
      <c r="N9" s="320">
        <f>SUM(N8:N8)</f>
        <v>27500</v>
      </c>
      <c r="O9" s="322"/>
      <c r="P9" s="321">
        <f>SUM(P8:P8)</f>
        <v>315065</v>
      </c>
      <c r="Q9" s="5"/>
      <c r="S9" s="461"/>
      <c r="U9" s="169"/>
      <c r="V9" s="169"/>
      <c r="W9" s="169"/>
      <c r="X9" s="169"/>
      <c r="Y9" s="169"/>
      <c r="Z9" s="169"/>
      <c r="AA9" s="169"/>
      <c r="AB9" s="169"/>
      <c r="AC9" s="169"/>
      <c r="AD9" s="169"/>
      <c r="AE9" s="102"/>
    </row>
    <row r="10" spans="1:31" x14ac:dyDescent="0.25">
      <c r="F10" s="323"/>
      <c r="G10" s="322"/>
      <c r="H10" s="322"/>
      <c r="I10" s="322"/>
      <c r="J10" s="324"/>
      <c r="K10" s="27"/>
      <c r="L10" s="323"/>
      <c r="M10" s="322"/>
      <c r="N10" s="322"/>
      <c r="O10" s="322"/>
      <c r="P10" s="324"/>
      <c r="Q10" s="5"/>
      <c r="S10" s="461"/>
      <c r="U10" s="169"/>
      <c r="V10" s="169"/>
      <c r="W10" s="169"/>
      <c r="X10" s="169"/>
      <c r="Y10" s="169"/>
      <c r="Z10" s="169"/>
      <c r="AA10" s="169"/>
      <c r="AB10" s="169"/>
      <c r="AC10" s="169"/>
      <c r="AD10" s="169"/>
      <c r="AE10" s="102"/>
    </row>
    <row r="11" spans="1:31" x14ac:dyDescent="0.25">
      <c r="B11" s="7" t="s">
        <v>85</v>
      </c>
      <c r="F11" s="316"/>
      <c r="G11" s="27"/>
      <c r="H11" s="27"/>
      <c r="I11" s="27"/>
      <c r="J11" s="317"/>
      <c r="K11" s="27"/>
      <c r="L11" s="316"/>
      <c r="M11" s="27"/>
      <c r="N11" s="27"/>
      <c r="O11" s="27"/>
      <c r="P11" s="317"/>
      <c r="S11" s="461"/>
      <c r="U11" s="169"/>
      <c r="V11" s="169"/>
      <c r="W11" s="169"/>
      <c r="X11" s="169"/>
      <c r="Y11" s="169"/>
      <c r="Z11" s="169"/>
      <c r="AA11" s="169"/>
      <c r="AB11" s="169"/>
      <c r="AC11" s="169"/>
      <c r="AD11" s="169"/>
      <c r="AE11" s="102"/>
    </row>
    <row r="12" spans="1:31" x14ac:dyDescent="0.25">
      <c r="B12" s="7">
        <v>1110</v>
      </c>
      <c r="C12" t="s">
        <v>435</v>
      </c>
      <c r="F12" s="316">
        <v>231558</v>
      </c>
      <c r="G12" s="27"/>
      <c r="H12" s="27">
        <v>226276</v>
      </c>
      <c r="I12" s="27"/>
      <c r="J12" s="317">
        <v>317523</v>
      </c>
      <c r="K12" s="27"/>
      <c r="L12" s="316">
        <v>316700</v>
      </c>
      <c r="M12" s="27"/>
      <c r="N12" s="27">
        <f t="shared" ref="N12:N17" si="0">P12-L12</f>
        <v>-1000</v>
      </c>
      <c r="O12" s="27"/>
      <c r="P12" s="317">
        <v>315700</v>
      </c>
      <c r="S12" s="461"/>
      <c r="U12" s="169"/>
      <c r="V12" s="169"/>
      <c r="W12" s="169"/>
      <c r="X12" s="169"/>
      <c r="Y12" s="169"/>
      <c r="Z12" s="169"/>
      <c r="AA12" s="169"/>
      <c r="AB12" s="169"/>
      <c r="AC12" s="169"/>
      <c r="AD12" s="169"/>
      <c r="AE12" s="102"/>
    </row>
    <row r="13" spans="1:31" x14ac:dyDescent="0.25">
      <c r="B13" s="7">
        <v>1120</v>
      </c>
      <c r="C13" t="s">
        <v>848</v>
      </c>
      <c r="F13" s="316">
        <v>18536</v>
      </c>
      <c r="G13" s="27"/>
      <c r="H13" s="27">
        <v>19893</v>
      </c>
      <c r="I13" s="27"/>
      <c r="J13" s="317">
        <v>21589</v>
      </c>
      <c r="K13" s="27"/>
      <c r="L13" s="316">
        <v>21750</v>
      </c>
      <c r="M13" s="27"/>
      <c r="N13" s="27">
        <f t="shared" si="0"/>
        <v>50</v>
      </c>
      <c r="O13" s="27"/>
      <c r="P13" s="317">
        <v>21800</v>
      </c>
      <c r="S13" s="461"/>
      <c r="U13" s="169"/>
      <c r="V13" s="169"/>
      <c r="W13" s="169"/>
      <c r="X13" s="169"/>
      <c r="Y13" s="169"/>
      <c r="Z13" s="169"/>
      <c r="AA13" s="169"/>
      <c r="AB13" s="169"/>
      <c r="AC13" s="169"/>
      <c r="AD13" s="169"/>
      <c r="AE13" s="102"/>
    </row>
    <row r="14" spans="1:31" x14ac:dyDescent="0.25">
      <c r="B14" s="7">
        <v>1140</v>
      </c>
      <c r="C14" t="s">
        <v>118</v>
      </c>
      <c r="F14" s="316"/>
      <c r="G14" s="27"/>
      <c r="H14" s="27"/>
      <c r="I14" s="27"/>
      <c r="J14" s="317"/>
      <c r="K14" s="27"/>
      <c r="L14" s="316"/>
      <c r="M14" s="27"/>
      <c r="N14" s="27">
        <f t="shared" si="0"/>
        <v>0</v>
      </c>
      <c r="O14" s="27"/>
      <c r="P14" s="317"/>
      <c r="S14" s="461"/>
      <c r="U14" s="169"/>
      <c r="V14" s="169"/>
      <c r="W14" s="169"/>
      <c r="X14" s="169"/>
      <c r="Y14" s="169"/>
      <c r="Z14" s="169"/>
      <c r="AA14" s="169"/>
      <c r="AB14" s="169"/>
      <c r="AC14" s="169"/>
      <c r="AD14" s="169"/>
      <c r="AE14" s="102"/>
    </row>
    <row r="15" spans="1:31" x14ac:dyDescent="0.25">
      <c r="B15" s="7">
        <v>1141</v>
      </c>
      <c r="C15" t="s">
        <v>849</v>
      </c>
      <c r="F15" s="316"/>
      <c r="G15" s="27"/>
      <c r="H15" s="27"/>
      <c r="I15" s="27"/>
      <c r="J15" s="317"/>
      <c r="K15" s="27"/>
      <c r="L15" s="316"/>
      <c r="M15" s="27"/>
      <c r="N15" s="27">
        <f t="shared" si="0"/>
        <v>0</v>
      </c>
      <c r="O15" s="27"/>
      <c r="P15" s="317"/>
      <c r="S15" s="461"/>
      <c r="U15" s="169"/>
      <c r="V15" s="169"/>
      <c r="W15" s="169"/>
      <c r="X15" s="169"/>
      <c r="Y15" s="169"/>
      <c r="Z15" s="169"/>
      <c r="AA15" s="169"/>
      <c r="AB15" s="169"/>
      <c r="AC15" s="169"/>
      <c r="AD15" s="169"/>
      <c r="AE15" s="102"/>
    </row>
    <row r="16" spans="1:31" x14ac:dyDescent="0.25">
      <c r="B16" s="7">
        <v>1500</v>
      </c>
      <c r="C16" t="s">
        <v>850</v>
      </c>
      <c r="F16" s="316">
        <v>1554</v>
      </c>
      <c r="G16" s="27"/>
      <c r="H16" s="27">
        <v>108</v>
      </c>
      <c r="I16" s="27"/>
      <c r="J16" s="317">
        <v>515</v>
      </c>
      <c r="K16" s="27"/>
      <c r="L16" s="316">
        <v>7150</v>
      </c>
      <c r="M16" s="27"/>
      <c r="N16" s="27">
        <f t="shared" si="0"/>
        <v>-2150</v>
      </c>
      <c r="O16" s="27"/>
      <c r="P16" s="317">
        <v>5000</v>
      </c>
      <c r="S16" s="461"/>
      <c r="U16" s="169"/>
      <c r="V16" s="169"/>
      <c r="W16" s="169"/>
      <c r="X16" s="169"/>
      <c r="Y16" s="169"/>
      <c r="Z16" s="169"/>
      <c r="AA16" s="169"/>
      <c r="AB16" s="169"/>
      <c r="AC16" s="169"/>
      <c r="AD16" s="169"/>
      <c r="AE16" s="102"/>
    </row>
    <row r="17" spans="2:31" x14ac:dyDescent="0.25">
      <c r="B17" s="7">
        <v>1900</v>
      </c>
      <c r="C17" t="s">
        <v>851</v>
      </c>
      <c r="F17" s="325">
        <v>28466</v>
      </c>
      <c r="G17" s="27"/>
      <c r="H17" s="326"/>
      <c r="I17" s="27"/>
      <c r="J17" s="327"/>
      <c r="K17" s="27"/>
      <c r="L17" s="325"/>
      <c r="M17" s="27"/>
      <c r="N17" s="326">
        <f t="shared" si="0"/>
        <v>0</v>
      </c>
      <c r="O17" s="27"/>
      <c r="P17" s="327"/>
      <c r="S17" s="461"/>
      <c r="U17" s="169"/>
      <c r="V17" s="169"/>
      <c r="W17" s="169"/>
      <c r="X17" s="169"/>
      <c r="Y17" s="169"/>
      <c r="Z17" s="169"/>
      <c r="AA17" s="169"/>
      <c r="AB17" s="169"/>
      <c r="AC17" s="169"/>
      <c r="AD17" s="169"/>
      <c r="AE17" s="102"/>
    </row>
    <row r="18" spans="2:31" x14ac:dyDescent="0.25">
      <c r="B18" s="7" t="s">
        <v>90</v>
      </c>
      <c r="F18" s="316">
        <f>SUM(F11:F17)</f>
        <v>280114</v>
      </c>
      <c r="G18" s="27"/>
      <c r="H18" s="27">
        <f>SUM(H11:H17)</f>
        <v>246277</v>
      </c>
      <c r="I18" s="27"/>
      <c r="J18" s="317">
        <f>SUM(J12:J17)</f>
        <v>339627</v>
      </c>
      <c r="K18" s="27"/>
      <c r="L18" s="316">
        <f>SUM(L11:L17)</f>
        <v>345600</v>
      </c>
      <c r="M18" s="27"/>
      <c r="N18" s="27">
        <f>SUM(N11:N17)</f>
        <v>-3100</v>
      </c>
      <c r="O18" s="27"/>
      <c r="P18" s="317">
        <f>SUM(P11:P17)</f>
        <v>342500</v>
      </c>
      <c r="S18" s="461"/>
      <c r="U18" s="169"/>
      <c r="V18" s="169"/>
      <c r="W18" s="169"/>
      <c r="X18" s="169"/>
      <c r="Y18" s="169"/>
      <c r="Z18" s="169"/>
      <c r="AA18" s="169"/>
      <c r="AB18" s="169"/>
      <c r="AC18" s="169"/>
      <c r="AD18" s="169"/>
      <c r="AE18" s="102"/>
    </row>
    <row r="19" spans="2:31" x14ac:dyDescent="0.25">
      <c r="F19" s="316"/>
      <c r="G19" s="27"/>
      <c r="H19" s="27"/>
      <c r="I19" s="27"/>
      <c r="J19" s="317"/>
      <c r="K19" s="27"/>
      <c r="L19" s="316"/>
      <c r="M19" s="27"/>
      <c r="N19" s="27"/>
      <c r="O19" s="27"/>
      <c r="P19" s="317"/>
      <c r="S19" s="461"/>
      <c r="U19" s="169"/>
      <c r="V19" s="169"/>
      <c r="W19" s="169"/>
      <c r="X19" s="169"/>
      <c r="Y19" s="169"/>
      <c r="Z19" s="169"/>
      <c r="AA19" s="169"/>
      <c r="AB19" s="169"/>
      <c r="AC19" s="169"/>
      <c r="AD19" s="169"/>
      <c r="AE19" s="102"/>
    </row>
    <row r="20" spans="2:31" x14ac:dyDescent="0.25">
      <c r="B20" s="7" t="s">
        <v>91</v>
      </c>
      <c r="F20" s="325">
        <f>F9+F18</f>
        <v>641327</v>
      </c>
      <c r="G20" s="27"/>
      <c r="H20" s="326">
        <f>H9+H18</f>
        <v>394338</v>
      </c>
      <c r="I20" s="27"/>
      <c r="J20" s="327">
        <f>J9+J18</f>
        <v>509665</v>
      </c>
      <c r="K20" s="27"/>
      <c r="L20" s="325">
        <f>L9+L18</f>
        <v>633165</v>
      </c>
      <c r="M20" s="27"/>
      <c r="N20" s="326">
        <f>N9+N18</f>
        <v>24400</v>
      </c>
      <c r="O20" s="27"/>
      <c r="P20" s="327">
        <f>P9+P18</f>
        <v>657565</v>
      </c>
      <c r="S20" s="461"/>
    </row>
    <row r="21" spans="2:31" x14ac:dyDescent="0.25">
      <c r="F21" s="316"/>
      <c r="G21" s="27"/>
      <c r="H21" s="320"/>
      <c r="I21" s="27"/>
      <c r="J21" s="321"/>
      <c r="K21" s="27"/>
      <c r="L21" s="316"/>
      <c r="M21" s="27"/>
      <c r="N21" s="320"/>
      <c r="O21" s="27"/>
      <c r="P21" s="321"/>
      <c r="S21" s="461"/>
    </row>
    <row r="22" spans="2:31" x14ac:dyDescent="0.25">
      <c r="B22" s="7" t="s">
        <v>92</v>
      </c>
      <c r="F22" s="316"/>
      <c r="G22" s="27"/>
      <c r="H22" s="27"/>
      <c r="I22" s="27"/>
      <c r="J22" s="317"/>
      <c r="K22" s="27"/>
      <c r="L22" s="316"/>
      <c r="M22" s="27"/>
      <c r="N22" s="27"/>
      <c r="O22" s="27"/>
      <c r="P22" s="317"/>
      <c r="S22" s="461"/>
    </row>
    <row r="23" spans="2:31" x14ac:dyDescent="0.25">
      <c r="B23" s="246" t="s">
        <v>721</v>
      </c>
      <c r="C23" t="s">
        <v>150</v>
      </c>
      <c r="F23" s="316">
        <v>536</v>
      </c>
      <c r="G23" s="27"/>
      <c r="H23" s="27">
        <v>900</v>
      </c>
      <c r="I23" s="27"/>
      <c r="J23" s="317">
        <v>900</v>
      </c>
      <c r="K23" s="27"/>
      <c r="L23" s="316">
        <v>1100</v>
      </c>
      <c r="M23" s="27"/>
      <c r="N23" s="27">
        <f t="shared" ref="N23:N31" si="1">P23-L23</f>
        <v>200</v>
      </c>
      <c r="O23" s="27"/>
      <c r="P23" s="317">
        <v>1300</v>
      </c>
      <c r="S23" s="461"/>
    </row>
    <row r="24" spans="2:31" x14ac:dyDescent="0.25">
      <c r="B24" s="246" t="s">
        <v>722</v>
      </c>
      <c r="C24" t="s">
        <v>151</v>
      </c>
      <c r="F24" s="316"/>
      <c r="G24" s="27"/>
      <c r="H24" s="27"/>
      <c r="I24" s="27"/>
      <c r="J24" s="317"/>
      <c r="K24" s="27"/>
      <c r="L24" s="316"/>
      <c r="M24" s="27"/>
      <c r="N24" s="27">
        <f t="shared" si="1"/>
        <v>0</v>
      </c>
      <c r="O24" s="27"/>
      <c r="P24" s="317"/>
      <c r="S24" s="461"/>
    </row>
    <row r="25" spans="2:31" x14ac:dyDescent="0.25">
      <c r="B25" s="246" t="s">
        <v>723</v>
      </c>
      <c r="C25" t="s">
        <v>102</v>
      </c>
      <c r="F25" s="316"/>
      <c r="G25" s="27"/>
      <c r="H25" s="27"/>
      <c r="I25" s="27"/>
      <c r="J25" s="317"/>
      <c r="K25" s="27"/>
      <c r="L25" s="316"/>
      <c r="M25" s="27"/>
      <c r="N25" s="27">
        <f t="shared" si="1"/>
        <v>0</v>
      </c>
      <c r="O25" s="27"/>
      <c r="P25" s="317"/>
      <c r="S25" s="461"/>
    </row>
    <row r="26" spans="2:31" x14ac:dyDescent="0.25">
      <c r="B26" s="246" t="s">
        <v>839</v>
      </c>
      <c r="C26" t="s">
        <v>840</v>
      </c>
      <c r="F26" s="316">
        <v>177730</v>
      </c>
      <c r="G26" s="27"/>
      <c r="H26" s="27">
        <v>168400</v>
      </c>
      <c r="I26" s="27"/>
      <c r="J26" s="317">
        <v>166200</v>
      </c>
      <c r="K26" s="27"/>
      <c r="L26" s="316">
        <v>162000</v>
      </c>
      <c r="M26" s="27"/>
      <c r="N26" s="27">
        <f t="shared" si="1"/>
        <v>-6300</v>
      </c>
      <c r="O26" s="27"/>
      <c r="P26" s="317">
        <v>155700</v>
      </c>
      <c r="S26" s="461"/>
    </row>
    <row r="27" spans="2:31" x14ac:dyDescent="0.25">
      <c r="B27" s="246" t="s">
        <v>841</v>
      </c>
      <c r="C27" t="s">
        <v>842</v>
      </c>
      <c r="F27" s="316">
        <v>315000</v>
      </c>
      <c r="G27" s="27"/>
      <c r="H27" s="27">
        <v>55000</v>
      </c>
      <c r="I27" s="27"/>
      <c r="J27" s="317">
        <v>55000</v>
      </c>
      <c r="K27" s="27"/>
      <c r="L27" s="316">
        <v>155000</v>
      </c>
      <c r="M27" s="27"/>
      <c r="N27" s="27">
        <f t="shared" si="1"/>
        <v>5000</v>
      </c>
      <c r="O27" s="27"/>
      <c r="P27" s="317">
        <v>160000</v>
      </c>
      <c r="S27" s="461"/>
    </row>
    <row r="28" spans="2:31" x14ac:dyDescent="0.25">
      <c r="B28" s="246" t="s">
        <v>724</v>
      </c>
      <c r="C28" t="s">
        <v>152</v>
      </c>
      <c r="F28" s="316"/>
      <c r="G28" s="27"/>
      <c r="H28" s="27"/>
      <c r="I28" s="27"/>
      <c r="J28" s="317"/>
      <c r="K28" s="27"/>
      <c r="L28" s="316"/>
      <c r="M28" s="27"/>
      <c r="N28" s="27">
        <f t="shared" si="1"/>
        <v>0</v>
      </c>
      <c r="O28" s="27"/>
      <c r="P28" s="317"/>
      <c r="S28" s="461"/>
    </row>
    <row r="29" spans="2:31" x14ac:dyDescent="0.25">
      <c r="B29" s="246" t="s">
        <v>725</v>
      </c>
      <c r="C29" t="s">
        <v>153</v>
      </c>
      <c r="F29" s="316"/>
      <c r="G29" s="27"/>
      <c r="H29" s="27"/>
      <c r="I29" s="27"/>
      <c r="J29" s="317"/>
      <c r="K29" s="27"/>
      <c r="L29" s="316"/>
      <c r="M29" s="27"/>
      <c r="N29" s="27">
        <f t="shared" si="1"/>
        <v>0</v>
      </c>
      <c r="O29" s="27"/>
      <c r="P29" s="317"/>
      <c r="S29" s="461"/>
    </row>
    <row r="30" spans="2:31" x14ac:dyDescent="0.25">
      <c r="B30" s="246" t="s">
        <v>726</v>
      </c>
      <c r="C30" t="s">
        <v>154</v>
      </c>
      <c r="F30" s="316"/>
      <c r="G30" s="27"/>
      <c r="H30" s="27"/>
      <c r="I30" s="27"/>
      <c r="J30" s="317"/>
      <c r="K30" s="27"/>
      <c r="L30" s="316"/>
      <c r="M30" s="27"/>
      <c r="N30" s="27">
        <f t="shared" si="1"/>
        <v>0</v>
      </c>
      <c r="O30" s="27"/>
      <c r="P30" s="317"/>
      <c r="S30" s="461"/>
    </row>
    <row r="31" spans="2:31" x14ac:dyDescent="0.25">
      <c r="B31" s="246" t="s">
        <v>727</v>
      </c>
      <c r="C31" t="s">
        <v>155</v>
      </c>
      <c r="F31" s="325"/>
      <c r="G31" s="27"/>
      <c r="H31" s="326"/>
      <c r="I31" s="27"/>
      <c r="J31" s="327"/>
      <c r="K31" s="27"/>
      <c r="L31" s="325"/>
      <c r="M31" s="27"/>
      <c r="N31" s="326">
        <f t="shared" si="1"/>
        <v>0</v>
      </c>
      <c r="O31" s="27"/>
      <c r="P31" s="327"/>
      <c r="S31" s="461"/>
    </row>
    <row r="32" spans="2:31" x14ac:dyDescent="0.25">
      <c r="B32" s="7" t="s">
        <v>103</v>
      </c>
      <c r="F32" s="316">
        <f>SUM(F22:F31)</f>
        <v>493266</v>
      </c>
      <c r="G32" s="27"/>
      <c r="H32" s="27">
        <f>SUM(H22:H31)</f>
        <v>224300</v>
      </c>
      <c r="I32" s="27"/>
      <c r="J32" s="317">
        <f>SUM(J23:J31)</f>
        <v>222100</v>
      </c>
      <c r="K32" s="27"/>
      <c r="L32" s="316">
        <f>SUM(L22:L31)</f>
        <v>318100</v>
      </c>
      <c r="M32" s="27"/>
      <c r="N32" s="27">
        <f>SUM(N22:N31)</f>
        <v>-1100</v>
      </c>
      <c r="O32" s="27"/>
      <c r="P32" s="317">
        <f>SUM(P22:P31)</f>
        <v>317000</v>
      </c>
      <c r="S32" s="461"/>
    </row>
    <row r="33" spans="2:19" x14ac:dyDescent="0.25">
      <c r="F33" s="316"/>
      <c r="G33" s="27"/>
      <c r="H33" s="27"/>
      <c r="I33" s="27"/>
      <c r="J33" s="317"/>
      <c r="K33" s="27"/>
      <c r="L33" s="316"/>
      <c r="M33" s="27"/>
      <c r="N33" s="27"/>
      <c r="O33" s="27"/>
      <c r="P33" s="317"/>
      <c r="S33" s="461"/>
    </row>
    <row r="34" spans="2:19" ht="15.75" thickBot="1" x14ac:dyDescent="0.3">
      <c r="D34" s="112" t="s">
        <v>717</v>
      </c>
      <c r="F34" s="328">
        <f>+F18-F32</f>
        <v>-213152</v>
      </c>
      <c r="G34" s="329"/>
      <c r="H34" s="329">
        <f>+H18-H32</f>
        <v>21977</v>
      </c>
      <c r="I34" s="329"/>
      <c r="J34" s="330">
        <f>+J18-J32</f>
        <v>117527</v>
      </c>
      <c r="K34" s="329"/>
      <c r="L34" s="328">
        <f>+L18-L32</f>
        <v>27500</v>
      </c>
      <c r="M34" s="329"/>
      <c r="N34" s="329">
        <f>+N18-N32</f>
        <v>-2000</v>
      </c>
      <c r="O34" s="329"/>
      <c r="P34" s="330">
        <f>+P18-P32</f>
        <v>25500</v>
      </c>
      <c r="S34" s="461"/>
    </row>
    <row r="35" spans="2:19" ht="15.75" thickTop="1" x14ac:dyDescent="0.25">
      <c r="F35" s="316"/>
      <c r="G35" s="27"/>
      <c r="H35" s="27"/>
      <c r="I35" s="27"/>
      <c r="J35" s="317"/>
      <c r="K35" s="27"/>
      <c r="L35" s="316"/>
      <c r="M35" s="27"/>
      <c r="N35" s="27"/>
      <c r="O35" s="27"/>
      <c r="P35" s="317"/>
      <c r="S35" s="461"/>
    </row>
    <row r="36" spans="2:19" x14ac:dyDescent="0.25">
      <c r="B36" s="7" t="s">
        <v>107</v>
      </c>
      <c r="F36" s="316"/>
      <c r="G36" s="27"/>
      <c r="H36" s="27"/>
      <c r="I36" s="27"/>
      <c r="J36" s="317"/>
      <c r="K36" s="27"/>
      <c r="L36" s="316"/>
      <c r="M36" s="27"/>
      <c r="N36" s="27"/>
      <c r="O36" s="27"/>
      <c r="P36" s="317"/>
      <c r="S36" s="461"/>
    </row>
    <row r="37" spans="2:19" x14ac:dyDescent="0.25">
      <c r="C37" t="s">
        <v>745</v>
      </c>
      <c r="F37" s="325">
        <f>F9+F34</f>
        <v>148061</v>
      </c>
      <c r="G37" s="27"/>
      <c r="H37" s="326">
        <f>H9+H34</f>
        <v>170038</v>
      </c>
      <c r="I37" s="27"/>
      <c r="J37" s="327">
        <f>J9+J34</f>
        <v>287565</v>
      </c>
      <c r="K37" s="27"/>
      <c r="L37" s="325">
        <f>L9-L34</f>
        <v>260065</v>
      </c>
      <c r="M37" s="27"/>
      <c r="N37" s="326">
        <f t="shared" ref="N37" si="2">P37-L37</f>
        <v>29500</v>
      </c>
      <c r="O37" s="27"/>
      <c r="P37" s="327">
        <f>P9-P34</f>
        <v>289565</v>
      </c>
      <c r="S37" s="461"/>
    </row>
    <row r="38" spans="2:19" ht="15.75" thickBot="1" x14ac:dyDescent="0.3">
      <c r="B38" s="7" t="s">
        <v>409</v>
      </c>
      <c r="F38" s="332">
        <f>SUM(F36:F37)</f>
        <v>148061</v>
      </c>
      <c r="G38" s="333"/>
      <c r="H38" s="333">
        <f>SUM(H36:H37)</f>
        <v>170038</v>
      </c>
      <c r="I38" s="333"/>
      <c r="J38" s="335">
        <f>SUM(J36:J37)</f>
        <v>287565</v>
      </c>
      <c r="K38" s="27"/>
      <c r="L38" s="316">
        <f>SUM(L36:L37)</f>
        <v>260065</v>
      </c>
      <c r="M38" s="27"/>
      <c r="N38" s="27">
        <f>SUM(N36:N37)</f>
        <v>29500</v>
      </c>
      <c r="O38" s="27"/>
      <c r="P38" s="317">
        <f>SUM(P36:P37)</f>
        <v>289565</v>
      </c>
      <c r="S38" s="461"/>
    </row>
    <row r="39" spans="2:19" x14ac:dyDescent="0.25">
      <c r="F39" s="370"/>
      <c r="G39" s="370"/>
      <c r="H39" s="370"/>
      <c r="I39" s="370"/>
      <c r="J39" s="370"/>
      <c r="K39" s="27"/>
      <c r="L39" s="316"/>
      <c r="M39" s="27"/>
      <c r="N39" s="27"/>
      <c r="O39" s="27"/>
      <c r="P39" s="317"/>
      <c r="S39" s="461"/>
    </row>
    <row r="40" spans="2:19" x14ac:dyDescent="0.25">
      <c r="F40" s="27"/>
      <c r="G40" s="27"/>
      <c r="H40" s="27"/>
      <c r="I40" s="27"/>
      <c r="J40" s="112" t="s">
        <v>110</v>
      </c>
      <c r="K40" s="27"/>
      <c r="L40" s="325">
        <f>L32+L38</f>
        <v>578165</v>
      </c>
      <c r="M40" s="27"/>
      <c r="N40" s="326">
        <f>P40-L40</f>
        <v>28400</v>
      </c>
      <c r="O40" s="27"/>
      <c r="P40" s="327">
        <f>P32+P38</f>
        <v>606565</v>
      </c>
      <c r="S40" s="461"/>
    </row>
    <row r="41" spans="2:19" ht="15.75" thickBot="1" x14ac:dyDescent="0.3">
      <c r="F41" s="371"/>
      <c r="G41" s="371"/>
      <c r="H41" s="371"/>
      <c r="I41" s="371"/>
      <c r="J41" s="112"/>
      <c r="K41" s="27"/>
      <c r="L41" s="372"/>
      <c r="M41" s="373"/>
      <c r="N41" s="373"/>
      <c r="O41" s="373"/>
      <c r="P41" s="374"/>
      <c r="S41" s="461"/>
    </row>
    <row r="42" spans="2:19" ht="15.75" thickBot="1" x14ac:dyDescent="0.3">
      <c r="F42" s="275"/>
      <c r="G42" s="275"/>
      <c r="H42" s="275"/>
      <c r="I42" s="275"/>
      <c r="J42" s="112"/>
      <c r="K42" s="275"/>
      <c r="L42" s="275"/>
      <c r="M42" s="275"/>
      <c r="N42" s="275"/>
      <c r="O42" s="275"/>
      <c r="P42" s="275"/>
      <c r="S42" s="461"/>
    </row>
    <row r="43" spans="2:19" ht="15.75" thickBot="1" x14ac:dyDescent="0.3">
      <c r="F43" s="275"/>
      <c r="G43" s="275"/>
      <c r="H43" s="275"/>
      <c r="I43" s="275"/>
      <c r="J43" s="112" t="s">
        <v>54</v>
      </c>
      <c r="K43" s="275"/>
      <c r="L43" s="385">
        <f>L32</f>
        <v>318100</v>
      </c>
      <c r="M43" s="233"/>
      <c r="N43" s="233"/>
      <c r="O43" s="233"/>
      <c r="P43" s="385">
        <f>P40</f>
        <v>606565</v>
      </c>
      <c r="S43" s="461"/>
    </row>
    <row r="44" spans="2:19" x14ac:dyDescent="0.25">
      <c r="S44" s="461"/>
    </row>
    <row r="45" spans="2:19" x14ac:dyDescent="0.25">
      <c r="S45" s="461"/>
    </row>
    <row r="46" spans="2:19" x14ac:dyDescent="0.25">
      <c r="S46" s="461"/>
    </row>
    <row r="47" spans="2:19" x14ac:dyDescent="0.25">
      <c r="S47" s="461"/>
    </row>
    <row r="48" spans="2:19" x14ac:dyDescent="0.25">
      <c r="S48" s="461"/>
    </row>
  </sheetData>
  <mergeCells count="3">
    <mergeCell ref="S1:S48"/>
    <mergeCell ref="U3:AA3"/>
    <mergeCell ref="U4:AA4"/>
  </mergeCells>
  <pageMargins left="0.27" right="0.25" top="0.43" bottom="0.4" header="0.3" footer="0.17"/>
  <pageSetup scale="81" orientation="portrait" r:id="rId1"/>
  <headerFooter>
    <oddFooter>&amp;L&amp;D &amp;F&amp;C28&amp;R&amp;A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48"/>
  <sheetViews>
    <sheetView topLeftCell="A18" workbookViewId="0">
      <selection activeCell="K32" sqref="K32"/>
    </sheetView>
  </sheetViews>
  <sheetFormatPr defaultRowHeight="15" outlineLevelRow="1" x14ac:dyDescent="0.25"/>
  <cols>
    <col min="1" max="1" width="1.28515625" customWidth="1"/>
    <col min="10" max="10" width="14.7109375" customWidth="1"/>
    <col min="11" max="11" width="12.5703125" customWidth="1"/>
    <col min="13" max="13" width="1.28515625" customWidth="1"/>
  </cols>
  <sheetData>
    <row r="1" spans="1:13" x14ac:dyDescent="0.25">
      <c r="A1" s="3" t="str">
        <f>TOC!$A$1</f>
        <v>Hinsdale County School District RE-1</v>
      </c>
      <c r="B1" s="2"/>
      <c r="C1" s="1"/>
      <c r="D1" s="1"/>
      <c r="E1" s="1"/>
      <c r="F1" s="1"/>
      <c r="G1" s="1"/>
      <c r="H1" s="1"/>
      <c r="I1" s="1"/>
      <c r="J1" s="1"/>
      <c r="K1" s="1"/>
      <c r="L1" s="1"/>
      <c r="M1" s="1"/>
    </row>
    <row r="2" spans="1:13" x14ac:dyDescent="0.25">
      <c r="A2" s="4" t="str">
        <f>TOC!A2</f>
        <v>Adopted  Budget</v>
      </c>
      <c r="B2" s="2"/>
      <c r="C2" s="1"/>
      <c r="D2" s="1"/>
      <c r="E2" s="1"/>
      <c r="F2" s="1"/>
      <c r="G2" s="1"/>
      <c r="H2" s="1"/>
      <c r="I2" s="1"/>
      <c r="J2" s="1"/>
      <c r="K2" s="1"/>
      <c r="L2" s="1"/>
      <c r="M2" s="1"/>
    </row>
    <row r="3" spans="1:13" x14ac:dyDescent="0.25">
      <c r="A3" s="4" t="s">
        <v>33</v>
      </c>
      <c r="B3" s="2"/>
      <c r="C3" s="1"/>
      <c r="D3" s="1"/>
      <c r="E3" s="1"/>
      <c r="F3" s="1"/>
      <c r="G3" s="1"/>
      <c r="H3" s="1"/>
      <c r="I3" s="1"/>
      <c r="J3" s="1"/>
      <c r="K3" s="1"/>
      <c r="L3" s="1"/>
      <c r="M3" s="1"/>
    </row>
    <row r="4" spans="1:13" x14ac:dyDescent="0.25">
      <c r="A4" s="4" t="str">
        <f>TOC!A4</f>
        <v>FY 2023/24</v>
      </c>
      <c r="B4" s="2"/>
      <c r="C4" s="1"/>
      <c r="D4" s="1"/>
      <c r="E4" s="1"/>
      <c r="F4" s="1"/>
      <c r="G4" s="1"/>
      <c r="H4" s="1"/>
      <c r="I4" s="1"/>
      <c r="J4" s="1"/>
      <c r="K4" s="1"/>
      <c r="L4" s="1"/>
      <c r="M4" s="1"/>
    </row>
    <row r="5" spans="1:13" ht="4.5" customHeight="1" thickBot="1" x14ac:dyDescent="0.3">
      <c r="B5" s="7"/>
    </row>
    <row r="6" spans="1:13" ht="15.75" thickBot="1" x14ac:dyDescent="0.3">
      <c r="J6" s="191" t="s">
        <v>758</v>
      </c>
      <c r="K6" s="191" t="str">
        <f>A4</f>
        <v>FY 2023/24</v>
      </c>
    </row>
    <row r="7" spans="1:13" ht="15.75" thickBot="1" x14ac:dyDescent="0.3">
      <c r="B7" s="39" t="s">
        <v>34</v>
      </c>
      <c r="C7" s="40"/>
      <c r="D7" s="40"/>
      <c r="E7" s="40"/>
      <c r="F7" s="40"/>
      <c r="G7" s="40"/>
      <c r="H7" s="40"/>
      <c r="I7" s="40"/>
      <c r="J7" s="40"/>
      <c r="K7" s="40"/>
      <c r="L7" s="41"/>
    </row>
    <row r="8" spans="1:13" x14ac:dyDescent="0.25">
      <c r="B8" s="13"/>
      <c r="C8" t="s">
        <v>35</v>
      </c>
      <c r="J8" s="49">
        <v>76.5</v>
      </c>
      <c r="K8" s="49">
        <v>73</v>
      </c>
      <c r="L8" s="14"/>
    </row>
    <row r="9" spans="1:13" x14ac:dyDescent="0.25">
      <c r="B9" s="13"/>
      <c r="C9" t="s">
        <v>36</v>
      </c>
      <c r="J9" s="49">
        <v>72.5</v>
      </c>
      <c r="K9" s="49"/>
      <c r="L9" s="14"/>
    </row>
    <row r="10" spans="1:13" x14ac:dyDescent="0.25">
      <c r="B10" s="13"/>
      <c r="C10" t="s">
        <v>37</v>
      </c>
      <c r="J10" s="47">
        <v>20177.07</v>
      </c>
      <c r="K10" s="47">
        <v>22270.83</v>
      </c>
      <c r="L10" s="14"/>
    </row>
    <row r="11" spans="1:13" x14ac:dyDescent="0.25">
      <c r="B11" s="13"/>
      <c r="C11" t="s">
        <v>38</v>
      </c>
      <c r="J11" s="47">
        <v>1602546</v>
      </c>
      <c r="K11" s="47">
        <v>1625771</v>
      </c>
      <c r="L11" s="14"/>
    </row>
    <row r="12" spans="1:13" x14ac:dyDescent="0.25">
      <c r="B12" s="13"/>
      <c r="C12" t="s">
        <v>39</v>
      </c>
      <c r="J12" s="50">
        <v>-59001</v>
      </c>
      <c r="K12" s="50">
        <v>-39199</v>
      </c>
      <c r="L12" s="14"/>
    </row>
    <row r="13" spans="1:13" x14ac:dyDescent="0.25">
      <c r="B13" s="13"/>
      <c r="C13" t="s">
        <v>40</v>
      </c>
      <c r="J13" s="47">
        <v>57564680</v>
      </c>
      <c r="K13" s="47">
        <v>56488630</v>
      </c>
      <c r="L13" s="14"/>
    </row>
    <row r="14" spans="1:13" x14ac:dyDescent="0.25">
      <c r="B14" s="13"/>
      <c r="C14" t="s">
        <v>760</v>
      </c>
      <c r="L14" s="14"/>
    </row>
    <row r="15" spans="1:13" x14ac:dyDescent="0.25">
      <c r="B15" s="13"/>
      <c r="D15" t="s">
        <v>41</v>
      </c>
      <c r="J15" s="48">
        <v>17.599</v>
      </c>
      <c r="K15" s="48">
        <v>18.599</v>
      </c>
      <c r="L15" s="14"/>
    </row>
    <row r="16" spans="1:13" x14ac:dyDescent="0.25">
      <c r="B16" s="13"/>
      <c r="D16" t="s">
        <v>42</v>
      </c>
      <c r="J16" s="48"/>
      <c r="K16" s="48"/>
      <c r="L16" s="14"/>
    </row>
    <row r="17" spans="2:18" x14ac:dyDescent="0.25">
      <c r="B17" s="13"/>
      <c r="D17" t="s">
        <v>43</v>
      </c>
      <c r="J17" s="48">
        <v>5.5609999999999999</v>
      </c>
      <c r="K17" s="48">
        <v>5.6449999999999996</v>
      </c>
      <c r="L17" s="14"/>
    </row>
    <row r="18" spans="2:18" ht="15.75" thickBot="1" x14ac:dyDescent="0.3">
      <c r="B18" s="13"/>
      <c r="D18" t="s">
        <v>44</v>
      </c>
      <c r="J18" s="48"/>
      <c r="K18" s="48"/>
      <c r="L18" s="14"/>
    </row>
    <row r="19" spans="2:18" ht="15.75" thickBot="1" x14ac:dyDescent="0.3">
      <c r="B19" s="6"/>
      <c r="C19" s="15"/>
      <c r="D19" s="15"/>
      <c r="E19" s="15" t="s">
        <v>45</v>
      </c>
      <c r="F19" s="15"/>
      <c r="G19" s="15"/>
      <c r="H19" s="15"/>
      <c r="I19" s="15"/>
      <c r="J19" s="83">
        <f>SUM(J15:J18)</f>
        <v>23.16</v>
      </c>
      <c r="K19" s="83">
        <f>SUM(K15:K18)</f>
        <v>24.244</v>
      </c>
      <c r="L19" s="16"/>
    </row>
    <row r="20" spans="2:18" ht="15.75" thickBot="1" x14ac:dyDescent="0.3"/>
    <row r="21" spans="2:18" ht="15.75" thickBot="1" x14ac:dyDescent="0.3">
      <c r="B21" s="39" t="s">
        <v>46</v>
      </c>
      <c r="C21" s="40"/>
      <c r="D21" s="40"/>
      <c r="E21" s="40"/>
      <c r="F21" s="40"/>
      <c r="G21" s="40"/>
      <c r="H21" s="40"/>
      <c r="I21" s="40"/>
      <c r="J21" s="40"/>
      <c r="K21" s="40"/>
      <c r="L21" s="41"/>
    </row>
    <row r="22" spans="2:18" x14ac:dyDescent="0.25">
      <c r="B22" s="13"/>
      <c r="C22" t="s">
        <v>47</v>
      </c>
      <c r="K22" s="47"/>
      <c r="L22" s="14"/>
    </row>
    <row r="23" spans="2:18" x14ac:dyDescent="0.25">
      <c r="B23" s="13"/>
      <c r="C23" t="s">
        <v>48</v>
      </c>
      <c r="J23" s="46">
        <v>0.214</v>
      </c>
      <c r="K23" s="46">
        <v>0.214</v>
      </c>
      <c r="L23" s="14"/>
      <c r="R23" s="46"/>
    </row>
    <row r="24" spans="2:18" x14ac:dyDescent="0.25">
      <c r="B24" s="13"/>
      <c r="C24" t="s">
        <v>49</v>
      </c>
      <c r="J24" s="46">
        <v>1.4500000000000001E-2</v>
      </c>
      <c r="K24" s="46">
        <v>1.4500000000000001E-2</v>
      </c>
      <c r="L24" s="14"/>
    </row>
    <row r="25" spans="2:18" x14ac:dyDescent="0.25">
      <c r="B25" s="13"/>
      <c r="C25" t="s">
        <v>50</v>
      </c>
      <c r="K25" s="45"/>
      <c r="L25" s="14"/>
    </row>
    <row r="26" spans="2:18" ht="15.75" thickBot="1" x14ac:dyDescent="0.3">
      <c r="B26" s="6"/>
      <c r="C26" s="15"/>
      <c r="D26" s="15"/>
      <c r="E26" s="15"/>
      <c r="F26" s="15"/>
      <c r="G26" s="15"/>
      <c r="H26" s="15"/>
      <c r="I26" s="15"/>
      <c r="J26" s="15"/>
      <c r="K26" s="15"/>
      <c r="L26" s="16"/>
    </row>
    <row r="27" spans="2:18" ht="15.75" thickBot="1" x14ac:dyDescent="0.3"/>
    <row r="28" spans="2:18" ht="15.75" thickBot="1" x14ac:dyDescent="0.3">
      <c r="B28" s="39" t="s">
        <v>51</v>
      </c>
      <c r="C28" s="40"/>
      <c r="D28" s="40"/>
      <c r="E28" s="40"/>
      <c r="F28" s="40"/>
      <c r="G28" s="40"/>
      <c r="H28" s="40"/>
      <c r="I28" s="40"/>
      <c r="J28" s="40"/>
      <c r="K28" s="40"/>
      <c r="L28" s="41"/>
    </row>
    <row r="29" spans="2:18" x14ac:dyDescent="0.25">
      <c r="B29" s="13"/>
      <c r="C29" t="s">
        <v>40</v>
      </c>
      <c r="J29" s="47">
        <f>J13</f>
        <v>57564680</v>
      </c>
      <c r="K29" s="47">
        <f>K13</f>
        <v>56488630</v>
      </c>
      <c r="L29" s="14"/>
    </row>
    <row r="30" spans="2:18" x14ac:dyDescent="0.25">
      <c r="B30" s="13"/>
      <c r="C30" t="s">
        <v>52</v>
      </c>
      <c r="J30" s="47">
        <f>J29*0.2</f>
        <v>11512936</v>
      </c>
      <c r="K30" s="47">
        <f>K29*0.2</f>
        <v>11297726</v>
      </c>
      <c r="L30" s="14"/>
    </row>
    <row r="31" spans="2:18" x14ac:dyDescent="0.25">
      <c r="B31" s="13"/>
      <c r="C31" t="s">
        <v>465</v>
      </c>
      <c r="J31" s="51">
        <v>-3994905</v>
      </c>
      <c r="K31" s="51">
        <v>-3834905</v>
      </c>
      <c r="L31" s="14"/>
    </row>
    <row r="32" spans="2:18" ht="15.75" thickBot="1" x14ac:dyDescent="0.3">
      <c r="B32" s="13"/>
      <c r="D32" t="s">
        <v>53</v>
      </c>
      <c r="J32" s="447">
        <f>J30+J31</f>
        <v>7518031</v>
      </c>
      <c r="K32" s="447">
        <f>K30+K31</f>
        <v>7462821</v>
      </c>
      <c r="L32" s="14"/>
    </row>
    <row r="33" spans="2:12" ht="11.25" customHeight="1" thickTop="1" x14ac:dyDescent="0.25">
      <c r="B33" s="13"/>
      <c r="J33" s="45"/>
      <c r="K33" s="45"/>
      <c r="L33" s="14"/>
    </row>
    <row r="34" spans="2:12" ht="15.75" thickBot="1" x14ac:dyDescent="0.3">
      <c r="B34" s="13"/>
      <c r="C34" t="s">
        <v>677</v>
      </c>
      <c r="J34" s="44"/>
      <c r="K34" s="44"/>
      <c r="L34" s="14"/>
    </row>
    <row r="35" spans="2:12" ht="16.5" thickTop="1" thickBot="1" x14ac:dyDescent="0.3">
      <c r="B35" s="6"/>
      <c r="C35" s="15"/>
      <c r="D35" s="15"/>
      <c r="E35" s="15"/>
      <c r="F35" s="15"/>
      <c r="G35" s="15"/>
      <c r="H35" s="15"/>
      <c r="I35" s="15"/>
      <c r="J35" s="15"/>
      <c r="K35" s="15"/>
      <c r="L35" s="16"/>
    </row>
    <row r="37" spans="2:12" ht="15.75" hidden="1" outlineLevel="1" thickBot="1" x14ac:dyDescent="0.3">
      <c r="B37" s="39" t="s">
        <v>761</v>
      </c>
      <c r="C37" s="40"/>
      <c r="D37" s="40"/>
      <c r="E37" s="40"/>
      <c r="F37" s="40"/>
      <c r="G37" s="40"/>
      <c r="H37" s="40"/>
      <c r="I37" s="40"/>
      <c r="J37" s="40"/>
      <c r="K37" s="40"/>
      <c r="L37" s="41"/>
    </row>
    <row r="38" spans="2:12" ht="15.75" hidden="1" outlineLevel="1" thickBot="1" x14ac:dyDescent="0.3">
      <c r="B38" s="192"/>
      <c r="C38" s="2"/>
      <c r="D38" s="2"/>
      <c r="E38" s="2"/>
      <c r="F38" s="2"/>
      <c r="G38" s="2"/>
      <c r="H38" s="2"/>
      <c r="I38" s="2"/>
      <c r="J38" s="2"/>
      <c r="K38" s="2"/>
      <c r="L38" s="193"/>
    </row>
    <row r="39" spans="2:12" ht="15.75" hidden="1" outlineLevel="1" thickBot="1" x14ac:dyDescent="0.3">
      <c r="B39" s="13"/>
      <c r="C39" t="s">
        <v>466</v>
      </c>
      <c r="K39" s="194"/>
      <c r="L39" s="14"/>
    </row>
    <row r="40" spans="2:12" ht="15.75" hidden="1" outlineLevel="1" thickBot="1" x14ac:dyDescent="0.3">
      <c r="B40" s="13"/>
      <c r="C40" t="s">
        <v>467</v>
      </c>
      <c r="K40" s="194"/>
      <c r="L40" s="14"/>
    </row>
    <row r="41" spans="2:12" ht="15.75" hidden="1" outlineLevel="1" thickBot="1" x14ac:dyDescent="0.3">
      <c r="B41" s="13"/>
      <c r="C41" t="s">
        <v>468</v>
      </c>
      <c r="K41" s="195"/>
      <c r="L41" s="14"/>
    </row>
    <row r="42" spans="2:12" ht="15.75" hidden="1" outlineLevel="1" thickBot="1" x14ac:dyDescent="0.3">
      <c r="B42" s="13"/>
      <c r="C42" t="s">
        <v>469</v>
      </c>
      <c r="K42" s="195"/>
      <c r="L42" s="14"/>
    </row>
    <row r="43" spans="2:12" ht="15.75" hidden="1" outlineLevel="1" thickBot="1" x14ac:dyDescent="0.3">
      <c r="B43" s="13"/>
      <c r="C43" t="s">
        <v>470</v>
      </c>
      <c r="K43" s="195"/>
      <c r="L43" s="14"/>
    </row>
    <row r="44" spans="2:12" ht="15.75" hidden="1" outlineLevel="1" thickBot="1" x14ac:dyDescent="0.3">
      <c r="B44" s="13"/>
      <c r="C44" t="s">
        <v>471</v>
      </c>
      <c r="K44" s="195"/>
      <c r="L44" s="14"/>
    </row>
    <row r="45" spans="2:12" ht="15.75" hidden="1" outlineLevel="1" thickBot="1" x14ac:dyDescent="0.3">
      <c r="B45" s="13"/>
      <c r="C45" t="s">
        <v>472</v>
      </c>
      <c r="K45" s="195"/>
      <c r="L45" s="14"/>
    </row>
    <row r="46" spans="2:12" ht="15.75" hidden="1" outlineLevel="1" thickBot="1" x14ac:dyDescent="0.3">
      <c r="B46" s="13"/>
      <c r="C46" t="s">
        <v>473</v>
      </c>
      <c r="K46" s="195"/>
      <c r="L46" s="14"/>
    </row>
    <row r="47" spans="2:12" ht="8.25" hidden="1" customHeight="1" outlineLevel="1" thickBot="1" x14ac:dyDescent="0.3">
      <c r="B47" s="6"/>
      <c r="C47" s="15"/>
      <c r="D47" s="15"/>
      <c r="E47" s="15"/>
      <c r="F47" s="15"/>
      <c r="G47" s="15"/>
      <c r="H47" s="15"/>
      <c r="I47" s="15"/>
      <c r="J47" s="15"/>
      <c r="K47" s="15"/>
      <c r="L47" s="16"/>
    </row>
    <row r="48" spans="2:12" collapsed="1" x14ac:dyDescent="0.25"/>
  </sheetData>
  <pageMargins left="0.4" right="0.4" top="0.43" bottom="0.49" header="0.3" footer="0.17"/>
  <pageSetup scale="87" orientation="portrait" r:id="rId1"/>
  <headerFooter>
    <oddFooter>&amp;L&amp;D &amp;F&amp;Cii&amp;R&amp;A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9">
    <tabColor rgb="FFFF0000"/>
    <pageSetUpPr fitToPage="1"/>
  </sheetPr>
  <dimension ref="A1:N54"/>
  <sheetViews>
    <sheetView zoomScale="90" zoomScaleNormal="90" workbookViewId="0">
      <selection activeCell="Q39" sqref="Q39"/>
    </sheetView>
  </sheetViews>
  <sheetFormatPr defaultRowHeight="15" x14ac:dyDescent="0.25"/>
  <cols>
    <col min="1" max="1" width="1.28515625" customWidth="1"/>
    <col min="2" max="2" width="11.5703125" bestFit="1" customWidth="1"/>
    <col min="3" max="5" width="13.42578125" customWidth="1"/>
    <col min="6" max="6" width="1" customWidth="1"/>
    <col min="7" max="9" width="14.7109375" customWidth="1"/>
    <col min="10" max="10" width="1.7109375" customWidth="1"/>
    <col min="11" max="11" width="11.7109375" customWidth="1"/>
    <col min="12" max="12" width="16" bestFit="1" customWidth="1"/>
    <col min="13" max="13" width="12.5703125" bestFit="1" customWidth="1"/>
    <col min="14" max="14" width="1.28515625" customWidth="1"/>
    <col min="16" max="16" width="2.140625" bestFit="1" customWidth="1"/>
  </cols>
  <sheetData>
    <row r="1" spans="1:14" x14ac:dyDescent="0.25">
      <c r="A1" s="3" t="str">
        <f>TOC!$A$1</f>
        <v>Hinsdale County School District RE-1</v>
      </c>
      <c r="B1" s="2"/>
      <c r="C1" s="1"/>
      <c r="D1" s="1"/>
      <c r="E1" s="1"/>
      <c r="F1" s="1"/>
      <c r="G1" s="1"/>
      <c r="H1" s="1"/>
      <c r="I1" s="1"/>
      <c r="J1" s="1"/>
      <c r="K1" s="1"/>
      <c r="L1" s="1"/>
      <c r="M1" s="1"/>
      <c r="N1" s="1"/>
    </row>
    <row r="2" spans="1:14" x14ac:dyDescent="0.25">
      <c r="A2" s="4" t="str">
        <f>'Pupil Count'!A2</f>
        <v>Adopted  Budget</v>
      </c>
      <c r="B2" s="2"/>
      <c r="C2" s="1"/>
      <c r="D2" s="1"/>
      <c r="E2" s="1"/>
      <c r="F2" s="1"/>
      <c r="G2" s="1"/>
      <c r="H2" s="1"/>
      <c r="I2" s="1"/>
      <c r="J2" s="1"/>
      <c r="K2" s="1"/>
      <c r="L2" s="1"/>
      <c r="M2" s="1"/>
      <c r="N2" s="1"/>
    </row>
    <row r="3" spans="1:14" x14ac:dyDescent="0.25">
      <c r="A3" s="4" t="s">
        <v>200</v>
      </c>
      <c r="B3" s="2"/>
      <c r="C3" s="1"/>
      <c r="D3" s="1"/>
      <c r="E3" s="1"/>
      <c r="F3" s="1"/>
      <c r="G3" s="1"/>
      <c r="H3" s="1"/>
      <c r="I3" s="1"/>
      <c r="J3" s="1"/>
      <c r="K3" s="1"/>
      <c r="L3" s="1"/>
      <c r="M3" s="1"/>
      <c r="N3" s="1"/>
    </row>
    <row r="4" spans="1:14" x14ac:dyDescent="0.25">
      <c r="A4" s="4" t="str">
        <f>'Pupil Count'!A4</f>
        <v>FY 2023/24</v>
      </c>
      <c r="B4" s="2"/>
      <c r="C4" s="1"/>
      <c r="D4" s="1"/>
      <c r="E4" s="1"/>
      <c r="F4" s="1"/>
      <c r="G4" s="1"/>
      <c r="H4" s="1"/>
      <c r="I4" s="1"/>
      <c r="J4" s="1"/>
      <c r="K4" s="1"/>
      <c r="L4" s="1"/>
      <c r="M4" s="1"/>
      <c r="N4" s="1"/>
    </row>
    <row r="5" spans="1:14" ht="4.5" customHeight="1" thickBot="1" x14ac:dyDescent="0.3">
      <c r="B5" s="7"/>
    </row>
    <row r="6" spans="1:14" ht="15.75" thickBot="1" x14ac:dyDescent="0.3">
      <c r="B6" s="7"/>
      <c r="C6" s="39" t="s">
        <v>271</v>
      </c>
      <c r="D6" s="40"/>
      <c r="E6" s="41"/>
      <c r="G6" s="39" t="s">
        <v>271</v>
      </c>
      <c r="H6" s="40"/>
      <c r="I6" s="41"/>
      <c r="K6" s="39" t="s">
        <v>272</v>
      </c>
      <c r="L6" s="40"/>
      <c r="M6" s="41"/>
    </row>
    <row r="7" spans="1:14" ht="15.75" thickBot="1" x14ac:dyDescent="0.3">
      <c r="B7" t="s">
        <v>201</v>
      </c>
      <c r="C7" s="68" t="s">
        <v>199</v>
      </c>
      <c r="D7" s="68" t="s">
        <v>202</v>
      </c>
      <c r="E7" s="68" t="s">
        <v>203</v>
      </c>
      <c r="G7" s="68" t="s">
        <v>199</v>
      </c>
      <c r="H7" s="68" t="s">
        <v>202</v>
      </c>
      <c r="I7" s="68" t="s">
        <v>203</v>
      </c>
      <c r="K7" s="68" t="s">
        <v>199</v>
      </c>
      <c r="L7" s="68" t="s">
        <v>202</v>
      </c>
      <c r="M7" s="68" t="s">
        <v>203</v>
      </c>
    </row>
    <row r="8" spans="1:14" x14ac:dyDescent="0.25">
      <c r="B8" s="69">
        <v>41075</v>
      </c>
      <c r="C8" s="119"/>
      <c r="D8" s="120"/>
      <c r="E8" s="121"/>
      <c r="F8" s="70"/>
      <c r="G8" s="119"/>
      <c r="H8" s="120"/>
      <c r="I8" s="121"/>
      <c r="J8" s="70"/>
      <c r="K8" s="119"/>
      <c r="L8" s="120"/>
      <c r="M8" s="121"/>
    </row>
    <row r="9" spans="1:14" x14ac:dyDescent="0.25">
      <c r="B9" s="69">
        <v>41258</v>
      </c>
      <c r="C9" s="86"/>
      <c r="D9" s="70"/>
      <c r="E9" s="87"/>
      <c r="F9" s="70"/>
      <c r="G9" s="86"/>
      <c r="H9" s="70"/>
      <c r="I9" s="87"/>
      <c r="J9" s="70"/>
      <c r="K9" s="86"/>
      <c r="L9" s="70"/>
      <c r="M9" s="87"/>
    </row>
    <row r="10" spans="1:14" x14ac:dyDescent="0.25">
      <c r="B10" s="69">
        <v>41440</v>
      </c>
      <c r="C10" s="88"/>
      <c r="D10" s="89"/>
      <c r="E10" s="90"/>
      <c r="F10" s="70"/>
      <c r="G10" s="88"/>
      <c r="H10" s="89"/>
      <c r="I10" s="90"/>
      <c r="J10" s="70"/>
      <c r="K10" s="88"/>
      <c r="L10" s="89"/>
      <c r="M10" s="90"/>
    </row>
    <row r="11" spans="1:14" x14ac:dyDescent="0.25">
      <c r="B11" s="69">
        <v>41623</v>
      </c>
      <c r="C11" s="86"/>
      <c r="D11" s="70"/>
      <c r="E11" s="87"/>
      <c r="F11" s="70"/>
      <c r="G11" s="86"/>
      <c r="H11" s="70"/>
      <c r="I11" s="87"/>
      <c r="J11" s="70"/>
      <c r="K11" s="86"/>
      <c r="L11" s="70"/>
      <c r="M11" s="87"/>
    </row>
    <row r="12" spans="1:14" x14ac:dyDescent="0.25">
      <c r="B12" s="69">
        <v>41805</v>
      </c>
      <c r="C12" s="88"/>
      <c r="D12" s="89"/>
      <c r="E12" s="90"/>
      <c r="F12" s="70"/>
      <c r="G12" s="88"/>
      <c r="H12" s="89"/>
      <c r="I12" s="90"/>
      <c r="J12" s="70"/>
      <c r="K12" s="88"/>
      <c r="L12" s="89"/>
      <c r="M12" s="90"/>
    </row>
    <row r="13" spans="1:14" x14ac:dyDescent="0.25">
      <c r="B13" s="69">
        <v>41988</v>
      </c>
      <c r="C13" s="86"/>
      <c r="D13" s="70"/>
      <c r="E13" s="87"/>
      <c r="F13" s="70"/>
      <c r="G13" s="86"/>
      <c r="H13" s="70"/>
      <c r="I13" s="87"/>
      <c r="J13" s="70"/>
      <c r="K13" s="86"/>
      <c r="L13" s="70"/>
      <c r="M13" s="87"/>
    </row>
    <row r="14" spans="1:14" x14ac:dyDescent="0.25">
      <c r="B14" s="69">
        <v>42170</v>
      </c>
      <c r="C14" s="88"/>
      <c r="D14" s="89"/>
      <c r="E14" s="90"/>
      <c r="F14" s="70"/>
      <c r="G14" s="88"/>
      <c r="H14" s="89"/>
      <c r="I14" s="90"/>
      <c r="J14" s="70"/>
      <c r="K14" s="88"/>
      <c r="L14" s="89"/>
      <c r="M14" s="90"/>
    </row>
    <row r="15" spans="1:14" x14ac:dyDescent="0.25">
      <c r="B15" s="69">
        <v>42353</v>
      </c>
      <c r="C15" s="86"/>
      <c r="D15" s="70"/>
      <c r="E15" s="87"/>
      <c r="F15" s="70"/>
      <c r="G15" s="86"/>
      <c r="H15" s="70"/>
      <c r="I15" s="87"/>
      <c r="J15" s="70"/>
      <c r="K15" s="86"/>
      <c r="L15" s="70"/>
      <c r="M15" s="87"/>
    </row>
    <row r="16" spans="1:14" x14ac:dyDescent="0.25">
      <c r="B16" s="69">
        <v>42536</v>
      </c>
      <c r="C16" s="88"/>
      <c r="D16" s="89"/>
      <c r="E16" s="90"/>
      <c r="F16" s="70"/>
      <c r="G16" s="88"/>
      <c r="H16" s="89"/>
      <c r="I16" s="90"/>
      <c r="J16" s="70"/>
      <c r="K16" s="88"/>
      <c r="L16" s="89"/>
      <c r="M16" s="90"/>
    </row>
    <row r="17" spans="2:13" x14ac:dyDescent="0.25">
      <c r="B17" s="69">
        <v>42719</v>
      </c>
      <c r="C17" s="86"/>
      <c r="D17" s="70"/>
      <c r="E17" s="87"/>
      <c r="F17" s="70"/>
      <c r="G17" s="86"/>
      <c r="H17" s="70"/>
      <c r="I17" s="87"/>
      <c r="J17" s="70"/>
      <c r="K17" s="86"/>
      <c r="L17" s="70"/>
      <c r="M17" s="87"/>
    </row>
    <row r="18" spans="2:13" x14ac:dyDescent="0.25">
      <c r="B18" s="69">
        <v>42901</v>
      </c>
      <c r="C18" s="88"/>
      <c r="D18" s="89"/>
      <c r="E18" s="90"/>
      <c r="F18" s="70"/>
      <c r="G18" s="88"/>
      <c r="H18" s="89"/>
      <c r="I18" s="90"/>
      <c r="J18" s="70"/>
      <c r="K18" s="88"/>
      <c r="L18" s="89"/>
      <c r="M18" s="90"/>
    </row>
    <row r="19" spans="2:13" x14ac:dyDescent="0.25">
      <c r="B19" s="69">
        <v>43084</v>
      </c>
      <c r="C19" s="86"/>
      <c r="D19" s="70"/>
      <c r="E19" s="87"/>
      <c r="F19" s="70"/>
      <c r="G19" s="86"/>
      <c r="H19" s="70"/>
      <c r="I19" s="87"/>
      <c r="J19" s="70"/>
      <c r="K19" s="86"/>
      <c r="L19" s="70"/>
      <c r="M19" s="87"/>
    </row>
    <row r="20" spans="2:13" x14ac:dyDescent="0.25">
      <c r="B20" s="69">
        <v>43266</v>
      </c>
      <c r="C20" s="88"/>
      <c r="D20" s="89"/>
      <c r="E20" s="90"/>
      <c r="F20" s="70"/>
      <c r="G20" s="88"/>
      <c r="H20" s="89"/>
      <c r="I20" s="90"/>
      <c r="J20" s="70"/>
      <c r="K20" s="88"/>
      <c r="L20" s="89"/>
      <c r="M20" s="90"/>
    </row>
    <row r="21" spans="2:13" x14ac:dyDescent="0.25">
      <c r="B21" s="69">
        <v>43449</v>
      </c>
      <c r="C21" s="86"/>
      <c r="D21" s="70"/>
      <c r="E21" s="87"/>
      <c r="F21" s="70"/>
      <c r="G21" s="86"/>
      <c r="H21" s="70"/>
      <c r="I21" s="87"/>
      <c r="J21" s="70"/>
      <c r="K21" s="86"/>
      <c r="L21" s="70"/>
      <c r="M21" s="87"/>
    </row>
    <row r="22" spans="2:13" x14ac:dyDescent="0.25">
      <c r="B22" s="69">
        <v>43631</v>
      </c>
      <c r="C22" s="88"/>
      <c r="D22" s="89"/>
      <c r="E22" s="90"/>
      <c r="F22" s="70"/>
      <c r="G22" s="88"/>
      <c r="H22" s="89"/>
      <c r="I22" s="90"/>
      <c r="J22" s="70"/>
      <c r="K22" s="88"/>
      <c r="L22" s="89"/>
      <c r="M22" s="90"/>
    </row>
    <row r="23" spans="2:13" x14ac:dyDescent="0.25">
      <c r="B23" s="69">
        <v>43814</v>
      </c>
      <c r="C23" s="86"/>
      <c r="D23" s="70"/>
      <c r="E23" s="87"/>
      <c r="F23" s="70"/>
      <c r="G23" s="86"/>
      <c r="H23" s="70"/>
      <c r="I23" s="87"/>
      <c r="J23" s="70"/>
      <c r="K23" s="86"/>
      <c r="L23" s="70"/>
      <c r="M23" s="87"/>
    </row>
    <row r="24" spans="2:13" x14ac:dyDescent="0.25">
      <c r="B24" s="69">
        <v>43997</v>
      </c>
      <c r="C24" s="88"/>
      <c r="D24" s="89"/>
      <c r="E24" s="90"/>
      <c r="F24" s="70"/>
      <c r="G24" s="88"/>
      <c r="H24" s="89"/>
      <c r="I24" s="90"/>
      <c r="J24" s="70"/>
      <c r="K24" s="88"/>
      <c r="L24" s="89"/>
      <c r="M24" s="90"/>
    </row>
    <row r="25" spans="2:13" x14ac:dyDescent="0.25">
      <c r="B25" s="69">
        <v>44180</v>
      </c>
      <c r="C25" s="86"/>
      <c r="D25" s="70"/>
      <c r="E25" s="87"/>
      <c r="F25" s="70"/>
      <c r="G25" s="86"/>
      <c r="H25" s="70"/>
      <c r="I25" s="87"/>
      <c r="J25" s="70"/>
      <c r="K25" s="86"/>
      <c r="L25" s="70"/>
      <c r="M25" s="87"/>
    </row>
    <row r="26" spans="2:13" x14ac:dyDescent="0.25">
      <c r="B26" s="69">
        <v>44362</v>
      </c>
      <c r="C26" s="88"/>
      <c r="D26" s="89"/>
      <c r="E26" s="90"/>
      <c r="F26" s="70"/>
      <c r="G26" s="88"/>
      <c r="H26" s="89"/>
      <c r="I26" s="90"/>
      <c r="J26" s="70"/>
      <c r="K26" s="88"/>
      <c r="L26" s="89"/>
      <c r="M26" s="90"/>
    </row>
    <row r="27" spans="2:13" x14ac:dyDescent="0.25">
      <c r="B27" s="69">
        <v>44545</v>
      </c>
      <c r="C27" s="86"/>
      <c r="D27" s="70"/>
      <c r="E27" s="87"/>
      <c r="F27" s="70"/>
      <c r="G27" s="86"/>
      <c r="H27" s="70"/>
      <c r="I27" s="87"/>
      <c r="J27" s="70"/>
      <c r="K27" s="86"/>
      <c r="L27" s="70"/>
      <c r="M27" s="87"/>
    </row>
    <row r="28" spans="2:13" x14ac:dyDescent="0.25">
      <c r="B28" s="69">
        <v>44727</v>
      </c>
      <c r="C28" s="88"/>
      <c r="D28" s="89"/>
      <c r="E28" s="90"/>
      <c r="F28" s="70"/>
      <c r="G28" s="88"/>
      <c r="H28" s="89"/>
      <c r="I28" s="90"/>
      <c r="J28" s="70"/>
      <c r="K28" s="88"/>
      <c r="L28" s="89"/>
      <c r="M28" s="90"/>
    </row>
    <row r="29" spans="2:13" x14ac:dyDescent="0.25">
      <c r="B29" s="69">
        <v>44910</v>
      </c>
      <c r="C29" s="86"/>
      <c r="D29" s="70"/>
      <c r="E29" s="87"/>
      <c r="F29" s="70"/>
      <c r="G29" s="86"/>
      <c r="H29" s="70"/>
      <c r="I29" s="87"/>
      <c r="J29" s="70"/>
      <c r="K29" s="86"/>
      <c r="L29" s="70"/>
      <c r="M29" s="87"/>
    </row>
    <row r="30" spans="2:13" x14ac:dyDescent="0.25">
      <c r="B30" s="69">
        <v>45092</v>
      </c>
      <c r="C30" s="88"/>
      <c r="D30" s="89"/>
      <c r="E30" s="90"/>
      <c r="F30" s="70"/>
      <c r="G30" s="88"/>
      <c r="H30" s="89"/>
      <c r="I30" s="90"/>
      <c r="J30" s="70"/>
      <c r="K30" s="88"/>
      <c r="L30" s="89"/>
      <c r="M30" s="90"/>
    </row>
    <row r="31" spans="2:13" x14ac:dyDescent="0.25">
      <c r="B31" s="69">
        <v>45275</v>
      </c>
      <c r="C31" s="86"/>
      <c r="D31" s="70"/>
      <c r="E31" s="87"/>
      <c r="F31" s="70"/>
      <c r="G31" s="86"/>
      <c r="H31" s="70"/>
      <c r="I31" s="87"/>
      <c r="J31" s="70"/>
      <c r="K31" s="86"/>
      <c r="L31" s="70"/>
      <c r="M31" s="87"/>
    </row>
    <row r="32" spans="2:13" x14ac:dyDescent="0.25">
      <c r="B32" s="69">
        <v>45458</v>
      </c>
      <c r="C32" s="88"/>
      <c r="D32" s="89"/>
      <c r="E32" s="90"/>
      <c r="F32" s="70"/>
      <c r="G32" s="88"/>
      <c r="H32" s="89"/>
      <c r="I32" s="90"/>
      <c r="J32" s="70"/>
      <c r="K32" s="88"/>
      <c r="L32" s="89"/>
      <c r="M32" s="90"/>
    </row>
    <row r="33" spans="2:13" x14ac:dyDescent="0.25">
      <c r="B33" s="69">
        <v>45641</v>
      </c>
      <c r="C33" s="86"/>
      <c r="D33" s="70"/>
      <c r="E33" s="87"/>
      <c r="F33" s="70"/>
      <c r="G33" s="86"/>
      <c r="H33" s="70"/>
      <c r="I33" s="87"/>
      <c r="J33" s="70"/>
      <c r="K33" s="86"/>
      <c r="L33" s="70"/>
      <c r="M33" s="87"/>
    </row>
    <row r="34" spans="2:13" x14ac:dyDescent="0.25">
      <c r="B34" s="69">
        <v>45823</v>
      </c>
      <c r="C34" s="88"/>
      <c r="D34" s="89"/>
      <c r="E34" s="90"/>
      <c r="F34" s="70"/>
      <c r="G34" s="88"/>
      <c r="H34" s="89"/>
      <c r="I34" s="90"/>
      <c r="J34" s="70"/>
      <c r="K34" s="88"/>
      <c r="L34" s="89"/>
      <c r="M34" s="90"/>
    </row>
    <row r="35" spans="2:13" x14ac:dyDescent="0.25">
      <c r="B35" s="69">
        <v>46006</v>
      </c>
      <c r="C35" s="122"/>
      <c r="D35" s="123"/>
      <c r="E35" s="124"/>
      <c r="F35" s="70"/>
      <c r="G35" s="86"/>
      <c r="H35" s="70"/>
      <c r="I35" s="87"/>
      <c r="J35" s="70"/>
      <c r="K35" s="86"/>
      <c r="L35" s="70"/>
      <c r="M35" s="87"/>
    </row>
    <row r="36" spans="2:13" x14ac:dyDescent="0.25">
      <c r="B36" s="69">
        <v>46188</v>
      </c>
      <c r="C36" s="125"/>
      <c r="D36" s="126"/>
      <c r="E36" s="127"/>
      <c r="F36" s="70"/>
      <c r="G36" s="88"/>
      <c r="H36" s="89"/>
      <c r="I36" s="90"/>
      <c r="J36" s="70"/>
      <c r="K36" s="88"/>
      <c r="L36" s="89"/>
      <c r="M36" s="90"/>
    </row>
    <row r="37" spans="2:13" x14ac:dyDescent="0.25">
      <c r="B37" s="69">
        <v>46371</v>
      </c>
      <c r="C37" s="86"/>
      <c r="D37" s="70"/>
      <c r="E37" s="87"/>
      <c r="F37" s="70"/>
      <c r="G37" s="86"/>
      <c r="H37" s="70"/>
      <c r="I37" s="87"/>
      <c r="J37" s="70"/>
      <c r="K37" s="86"/>
      <c r="L37" s="70"/>
      <c r="M37" s="87"/>
    </row>
    <row r="38" spans="2:13" x14ac:dyDescent="0.25">
      <c r="B38" s="69">
        <v>46553</v>
      </c>
      <c r="C38" s="88"/>
      <c r="D38" s="89"/>
      <c r="E38" s="90"/>
      <c r="F38" s="70"/>
      <c r="G38" s="88"/>
      <c r="H38" s="89"/>
      <c r="I38" s="90"/>
      <c r="J38" s="70"/>
      <c r="K38" s="88"/>
      <c r="L38" s="89"/>
      <c r="M38" s="90"/>
    </row>
    <row r="39" spans="2:13" x14ac:dyDescent="0.25">
      <c r="B39" s="69">
        <v>46736</v>
      </c>
      <c r="C39" s="86"/>
      <c r="D39" s="70"/>
      <c r="E39" s="87"/>
      <c r="F39" s="70"/>
      <c r="G39" s="86"/>
      <c r="H39" s="70"/>
      <c r="I39" s="87"/>
      <c r="J39" s="70"/>
      <c r="K39" s="86"/>
      <c r="L39" s="70"/>
      <c r="M39" s="87"/>
    </row>
    <row r="40" spans="2:13" x14ac:dyDescent="0.25">
      <c r="B40" s="69">
        <v>46919</v>
      </c>
      <c r="C40" s="88"/>
      <c r="D40" s="89"/>
      <c r="E40" s="90"/>
      <c r="F40" s="70"/>
      <c r="G40" s="88"/>
      <c r="H40" s="89"/>
      <c r="I40" s="90"/>
      <c r="J40" s="70"/>
      <c r="K40" s="88"/>
      <c r="L40" s="89"/>
      <c r="M40" s="90"/>
    </row>
    <row r="41" spans="2:13" x14ac:dyDescent="0.25">
      <c r="B41" s="69">
        <v>47102</v>
      </c>
      <c r="C41" s="86"/>
      <c r="D41" s="70"/>
      <c r="E41" s="87"/>
      <c r="F41" s="70"/>
      <c r="G41" s="86"/>
      <c r="H41" s="70"/>
      <c r="I41" s="87"/>
      <c r="J41" s="70"/>
      <c r="K41" s="86"/>
      <c r="L41" s="70"/>
      <c r="M41" s="87"/>
    </row>
    <row r="42" spans="2:13" x14ac:dyDescent="0.25">
      <c r="B42" s="69">
        <v>47284</v>
      </c>
      <c r="C42" s="88"/>
      <c r="D42" s="89"/>
      <c r="E42" s="90"/>
      <c r="F42" s="70"/>
      <c r="G42" s="88"/>
      <c r="H42" s="89"/>
      <c r="I42" s="90"/>
      <c r="J42" s="70"/>
      <c r="K42" s="88"/>
      <c r="L42" s="89"/>
      <c r="M42" s="90"/>
    </row>
    <row r="43" spans="2:13" x14ac:dyDescent="0.25">
      <c r="B43" s="69">
        <v>47467</v>
      </c>
      <c r="C43" s="86"/>
      <c r="D43" s="70"/>
      <c r="E43" s="87"/>
      <c r="F43" s="70"/>
      <c r="G43" s="86"/>
      <c r="H43" s="70"/>
      <c r="I43" s="87"/>
      <c r="J43" s="70"/>
      <c r="K43" s="86"/>
      <c r="L43" s="70"/>
      <c r="M43" s="87"/>
    </row>
    <row r="44" spans="2:13" x14ac:dyDescent="0.25">
      <c r="B44" s="69">
        <v>47649</v>
      </c>
      <c r="C44" s="88"/>
      <c r="D44" s="89"/>
      <c r="E44" s="90"/>
      <c r="F44" s="70"/>
      <c r="G44" s="88"/>
      <c r="H44" s="89"/>
      <c r="I44" s="90"/>
      <c r="J44" s="70"/>
      <c r="K44" s="88"/>
      <c r="L44" s="89"/>
      <c r="M44" s="90"/>
    </row>
    <row r="45" spans="2:13" x14ac:dyDescent="0.25">
      <c r="B45" s="69">
        <v>47832</v>
      </c>
      <c r="C45" s="86"/>
      <c r="D45" s="70"/>
      <c r="E45" s="87"/>
      <c r="F45" s="70"/>
      <c r="G45" s="86"/>
      <c r="H45" s="70"/>
      <c r="I45" s="87"/>
      <c r="J45" s="70"/>
      <c r="K45" s="86"/>
      <c r="L45" s="70"/>
      <c r="M45" s="87"/>
    </row>
    <row r="46" spans="2:13" x14ac:dyDescent="0.25">
      <c r="B46" s="69">
        <v>48014</v>
      </c>
      <c r="C46" s="88"/>
      <c r="D46" s="89"/>
      <c r="E46" s="90"/>
      <c r="F46" s="70"/>
      <c r="G46" s="88"/>
      <c r="H46" s="89"/>
      <c r="I46" s="90"/>
      <c r="J46" s="70"/>
      <c r="K46" s="88"/>
      <c r="L46" s="89"/>
      <c r="M46" s="90"/>
    </row>
    <row r="47" spans="2:13" x14ac:dyDescent="0.25">
      <c r="B47" s="69">
        <v>48197</v>
      </c>
      <c r="C47" s="86"/>
      <c r="D47" s="70"/>
      <c r="E47" s="87"/>
      <c r="F47" s="70"/>
      <c r="G47" s="86"/>
      <c r="H47" s="70"/>
      <c r="I47" s="87"/>
      <c r="J47" s="70"/>
      <c r="K47" s="86"/>
      <c r="L47" s="70"/>
      <c r="M47" s="87"/>
    </row>
    <row r="48" spans="2:13" x14ac:dyDescent="0.25">
      <c r="B48" s="69">
        <v>48380</v>
      </c>
      <c r="C48" s="88"/>
      <c r="D48" s="89"/>
      <c r="E48" s="90"/>
      <c r="F48" s="70"/>
      <c r="G48" s="88"/>
      <c r="H48" s="89"/>
      <c r="I48" s="90"/>
      <c r="J48" s="70"/>
      <c r="K48" s="88"/>
      <c r="L48" s="89"/>
      <c r="M48" s="90"/>
    </row>
    <row r="49" spans="2:13" x14ac:dyDescent="0.25">
      <c r="B49" s="69">
        <v>48563</v>
      </c>
      <c r="C49" s="86"/>
      <c r="D49" s="70"/>
      <c r="E49" s="87"/>
      <c r="F49" s="70"/>
      <c r="G49" s="86"/>
      <c r="H49" s="70"/>
      <c r="I49" s="87"/>
      <c r="J49" s="70"/>
      <c r="K49" s="86"/>
      <c r="L49" s="70"/>
      <c r="M49" s="87"/>
    </row>
    <row r="50" spans="2:13" x14ac:dyDescent="0.25">
      <c r="B50" s="69">
        <v>48745</v>
      </c>
      <c r="C50" s="88"/>
      <c r="D50" s="89"/>
      <c r="E50" s="90"/>
      <c r="F50" s="70"/>
      <c r="G50" s="88"/>
      <c r="H50" s="89"/>
      <c r="I50" s="90"/>
      <c r="J50" s="70"/>
      <c r="K50" s="88"/>
      <c r="L50" s="89"/>
      <c r="M50" s="90"/>
    </row>
    <row r="51" spans="2:13" x14ac:dyDescent="0.25">
      <c r="B51" s="69">
        <v>48928</v>
      </c>
      <c r="C51" s="86"/>
      <c r="D51" s="70"/>
      <c r="E51" s="87"/>
      <c r="F51" s="70"/>
      <c r="G51" s="86"/>
      <c r="H51" s="70"/>
      <c r="I51" s="87"/>
      <c r="J51" s="70"/>
      <c r="K51" s="86"/>
      <c r="L51" s="70"/>
      <c r="M51" s="87"/>
    </row>
    <row r="52" spans="2:13" x14ac:dyDescent="0.25">
      <c r="B52" s="69">
        <v>49110</v>
      </c>
      <c r="C52" s="88"/>
      <c r="D52" s="89"/>
      <c r="E52" s="90"/>
      <c r="F52" s="70"/>
      <c r="G52" s="88"/>
      <c r="H52" s="89"/>
      <c r="I52" s="90"/>
      <c r="J52" s="70"/>
      <c r="K52" s="88"/>
      <c r="L52" s="89"/>
      <c r="M52" s="90"/>
    </row>
    <row r="53" spans="2:13" x14ac:dyDescent="0.25">
      <c r="B53" s="69">
        <v>49293</v>
      </c>
      <c r="C53" s="86"/>
      <c r="D53" s="70"/>
      <c r="E53" s="87"/>
      <c r="F53" s="70"/>
      <c r="G53" s="86"/>
      <c r="H53" s="70"/>
      <c r="I53" s="87"/>
      <c r="J53" s="70"/>
      <c r="K53" s="86"/>
      <c r="L53" s="70"/>
      <c r="M53" s="87"/>
    </row>
    <row r="54" spans="2:13" ht="15.75" thickBot="1" x14ac:dyDescent="0.3">
      <c r="B54" s="69">
        <v>49475</v>
      </c>
      <c r="C54" s="72"/>
      <c r="D54" s="71"/>
      <c r="E54" s="73"/>
      <c r="F54" s="70"/>
      <c r="G54" s="72"/>
      <c r="H54" s="71"/>
      <c r="I54" s="73"/>
      <c r="J54" s="70"/>
      <c r="K54" s="72"/>
      <c r="L54" s="71"/>
      <c r="M54" s="73"/>
    </row>
  </sheetData>
  <pageMargins left="0.27" right="0.25" top="0.43" bottom="0.4" header="0.3" footer="0.17"/>
  <pageSetup scale="71" orientation="portrait" r:id="rId1"/>
  <headerFooter>
    <oddFooter>&amp;L&amp;D &amp;F&amp;C29
&amp;R&amp;A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pageSetUpPr fitToPage="1"/>
  </sheetPr>
  <dimension ref="A1:AX49"/>
  <sheetViews>
    <sheetView topLeftCell="A3" zoomScale="90" zoomScaleNormal="90" workbookViewId="0">
      <selection activeCell="P35" sqref="P35"/>
    </sheetView>
  </sheetViews>
  <sheetFormatPr defaultRowHeight="15" x14ac:dyDescent="0.25"/>
  <cols>
    <col min="1" max="1" width="2.42578125" customWidth="1"/>
    <col min="2" max="2" width="6.42578125" style="7" customWidth="1"/>
    <col min="3" max="3" width="4.140625" customWidth="1"/>
    <col min="4" max="4" width="26.85546875" customWidth="1"/>
    <col min="5" max="5" width="0.85546875" customWidth="1"/>
    <col min="6" max="6" width="11.140625" customWidth="1"/>
    <col min="7" max="7" width="1.42578125" customWidth="1"/>
    <col min="8" max="8" width="11.140625" customWidth="1"/>
    <col min="9" max="9" width="0.85546875" customWidth="1"/>
    <col min="10" max="10" width="12.28515625" customWidth="1"/>
    <col min="11" max="11" width="1" customWidth="1"/>
    <col min="12" max="12" width="12.42578125" customWidth="1"/>
    <col min="13" max="13" width="0.85546875" customWidth="1"/>
    <col min="14" max="14" width="10.5703125" bestFit="1" customWidth="1"/>
    <col min="15" max="15" width="0.5703125" customWidth="1"/>
    <col min="16" max="16" width="12.140625" customWidth="1"/>
    <col min="17" max="17" width="1.140625" customWidth="1"/>
    <col min="19" max="19" width="8.85546875" style="258"/>
    <col min="20" max="20" width="13.140625" customWidth="1"/>
    <col min="28" max="28" width="24.28515625" customWidth="1"/>
    <col min="29" max="29" width="18" customWidth="1"/>
    <col min="30" max="30" width="17.28515625" customWidth="1"/>
    <col min="31" max="31" width="16.140625" customWidth="1"/>
    <col min="34" max="34" width="13.85546875" customWidth="1"/>
    <col min="40" max="40" width="12.28515625" customWidth="1"/>
    <col min="41" max="41" width="10" bestFit="1" customWidth="1"/>
    <col min="42" max="42" width="18" customWidth="1"/>
    <col min="43" max="43" width="18.140625" bestFit="1" customWidth="1"/>
    <col min="50" max="50" width="12.85546875" customWidth="1"/>
  </cols>
  <sheetData>
    <row r="1" spans="1:50" x14ac:dyDescent="0.25">
      <c r="A1" s="3" t="str">
        <f>TOC!$A$1</f>
        <v>Hinsdale County School District RE-1</v>
      </c>
      <c r="B1" s="2"/>
      <c r="C1" s="1"/>
      <c r="D1" s="1"/>
      <c r="E1" s="1"/>
      <c r="F1" s="1"/>
      <c r="G1" s="1"/>
      <c r="H1" s="1"/>
      <c r="I1" s="1"/>
      <c r="J1" s="1"/>
      <c r="K1" s="1"/>
      <c r="L1" s="1"/>
      <c r="M1" s="1"/>
      <c r="N1" s="1"/>
      <c r="O1" s="1"/>
      <c r="P1" s="1"/>
      <c r="Q1" s="1"/>
      <c r="S1" s="461" t="s">
        <v>822</v>
      </c>
    </row>
    <row r="2" spans="1:50" ht="15.75" thickBot="1" x14ac:dyDescent="0.3">
      <c r="A2" s="4" t="str">
        <f>DPGF!A7</f>
        <v>Adopted  Budget</v>
      </c>
      <c r="B2" s="2"/>
      <c r="C2" s="1"/>
      <c r="D2" s="1"/>
      <c r="E2" s="1"/>
      <c r="F2" s="1"/>
      <c r="G2" s="1"/>
      <c r="H2" s="1"/>
      <c r="I2" s="1"/>
      <c r="J2" s="1"/>
      <c r="K2" s="1"/>
      <c r="L2" s="1"/>
      <c r="M2" s="1"/>
      <c r="N2" s="1"/>
      <c r="O2" s="1"/>
      <c r="P2" s="1"/>
      <c r="Q2" s="1"/>
      <c r="S2" s="461"/>
    </row>
    <row r="3" spans="1:50" ht="16.5" thickBot="1" x14ac:dyDescent="0.3">
      <c r="A3" s="4" t="s">
        <v>869</v>
      </c>
      <c r="B3" s="2"/>
      <c r="C3" s="1"/>
      <c r="D3" s="1"/>
      <c r="E3" s="1"/>
      <c r="F3" s="1"/>
      <c r="G3" s="1"/>
      <c r="H3" s="1"/>
      <c r="I3" s="1"/>
      <c r="J3" s="1"/>
      <c r="K3" s="1"/>
      <c r="L3" s="1"/>
      <c r="M3" s="1"/>
      <c r="N3" s="1"/>
      <c r="O3" s="1"/>
      <c r="P3" s="1"/>
      <c r="Q3" s="1"/>
      <c r="S3" s="461"/>
      <c r="U3" s="459" t="s">
        <v>673</v>
      </c>
      <c r="V3" s="459"/>
      <c r="W3" s="459"/>
      <c r="X3" s="459"/>
      <c r="Y3" s="459"/>
      <c r="Z3" s="459"/>
      <c r="AA3" s="459"/>
      <c r="AC3" s="222" t="s">
        <v>211</v>
      </c>
      <c r="AD3" s="222" t="s">
        <v>211</v>
      </c>
      <c r="AE3" s="222" t="s">
        <v>676</v>
      </c>
      <c r="AG3" s="169"/>
      <c r="AH3" s="169"/>
      <c r="AI3" s="169"/>
      <c r="AJ3" s="5"/>
      <c r="AK3" s="5"/>
      <c r="AL3" s="5"/>
      <c r="AM3" s="5"/>
      <c r="AR3" s="459" t="s">
        <v>673</v>
      </c>
      <c r="AS3" s="459"/>
      <c r="AT3" s="459"/>
      <c r="AU3" s="459"/>
      <c r="AV3" s="459"/>
      <c r="AW3" s="459"/>
      <c r="AX3" s="459"/>
    </row>
    <row r="4" spans="1:50" ht="16.5" thickBot="1" x14ac:dyDescent="0.3">
      <c r="A4" s="4" t="str">
        <f>DPGF!A9</f>
        <v>FY 2023/24</v>
      </c>
      <c r="B4" s="2"/>
      <c r="C4" s="1"/>
      <c r="D4" s="1"/>
      <c r="E4" s="1"/>
      <c r="F4" s="1"/>
      <c r="G4" s="1"/>
      <c r="H4" s="1"/>
      <c r="I4" s="1"/>
      <c r="J4" s="1"/>
      <c r="K4" s="1"/>
      <c r="L4" s="1"/>
      <c r="M4" s="1"/>
      <c r="N4" s="1"/>
      <c r="O4" s="1"/>
      <c r="P4" s="1"/>
      <c r="Q4" s="1"/>
      <c r="S4" s="461"/>
      <c r="U4" s="460" t="s">
        <v>823</v>
      </c>
      <c r="V4" s="460"/>
      <c r="W4" s="460"/>
      <c r="X4" s="460"/>
      <c r="Y4" s="460"/>
      <c r="Z4" s="460"/>
      <c r="AA4" s="460"/>
      <c r="AC4" s="222"/>
      <c r="AD4" s="222" t="s">
        <v>810</v>
      </c>
      <c r="AE4" s="222"/>
      <c r="AG4" s="274"/>
      <c r="AH4" s="274"/>
      <c r="AI4" s="169"/>
      <c r="AJ4" s="262"/>
      <c r="AK4" s="260"/>
      <c r="AL4" s="260"/>
      <c r="AM4" s="271" t="s">
        <v>827</v>
      </c>
      <c r="AN4" s="273">
        <f>+BudgetAssump!$K$23+BudgetAssump!K16</f>
        <v>0.214</v>
      </c>
      <c r="AO4" s="256"/>
      <c r="AP4" s="264" t="s">
        <v>825</v>
      </c>
      <c r="AQ4" s="264"/>
      <c r="AR4" s="460" t="s">
        <v>823</v>
      </c>
      <c r="AS4" s="460"/>
      <c r="AT4" s="460"/>
      <c r="AU4" s="460"/>
      <c r="AV4" s="460"/>
      <c r="AW4" s="460"/>
      <c r="AX4" s="460"/>
    </row>
    <row r="5" spans="1:50" ht="15.75" thickBot="1" x14ac:dyDescent="0.3">
      <c r="F5" s="28" t="str">
        <f>'GF Summary'!$F$6</f>
        <v>Actuals</v>
      </c>
      <c r="G5" s="29"/>
      <c r="H5" s="29" t="str">
        <f>'GF Summary'!$H$6</f>
        <v>Actuals</v>
      </c>
      <c r="I5" s="29"/>
      <c r="J5" s="30" t="str">
        <f>'GF Summary'!$J$6</f>
        <v>Actuals</v>
      </c>
      <c r="K5" s="5"/>
      <c r="L5" s="28" t="str">
        <f>'GF Summary'!$L$6</f>
        <v>Revised</v>
      </c>
      <c r="M5" s="29"/>
      <c r="N5" s="29"/>
      <c r="O5" s="29"/>
      <c r="P5" s="30" t="str">
        <f>'GF Summary'!$P$6</f>
        <v>Proposed</v>
      </c>
      <c r="Q5" s="5"/>
      <c r="S5" s="461"/>
      <c r="T5" t="s">
        <v>821</v>
      </c>
      <c r="U5" s="5" t="s">
        <v>819</v>
      </c>
      <c r="V5" s="5" t="s">
        <v>819</v>
      </c>
      <c r="W5" s="5" t="s">
        <v>819</v>
      </c>
      <c r="X5" s="5" t="s">
        <v>819</v>
      </c>
      <c r="Y5" s="5" t="s">
        <v>819</v>
      </c>
      <c r="Z5" s="5" t="s">
        <v>819</v>
      </c>
      <c r="AA5" s="5" t="s">
        <v>819</v>
      </c>
      <c r="AC5" s="5" t="s">
        <v>820</v>
      </c>
      <c r="AD5" s="5" t="s">
        <v>820</v>
      </c>
      <c r="AE5" s="5" t="s">
        <v>820</v>
      </c>
      <c r="AG5" s="169" t="s">
        <v>819</v>
      </c>
      <c r="AH5" s="169" t="s">
        <v>819</v>
      </c>
      <c r="AI5" s="169" t="s">
        <v>819</v>
      </c>
      <c r="AJ5" s="262" t="s">
        <v>820</v>
      </c>
      <c r="AK5" s="262" t="s">
        <v>820</v>
      </c>
      <c r="AL5" s="262" t="s">
        <v>820</v>
      </c>
      <c r="AM5" s="256" t="s">
        <v>820</v>
      </c>
      <c r="AN5" s="264" t="s">
        <v>820</v>
      </c>
      <c r="AO5" s="256" t="s">
        <v>820</v>
      </c>
      <c r="AP5" s="264" t="s">
        <v>820</v>
      </c>
      <c r="AQ5" s="264"/>
      <c r="AR5" s="256" t="s">
        <v>819</v>
      </c>
      <c r="AS5" s="256" t="s">
        <v>819</v>
      </c>
      <c r="AT5" s="256" t="s">
        <v>819</v>
      </c>
      <c r="AU5" s="256" t="s">
        <v>819</v>
      </c>
      <c r="AV5" s="256" t="s">
        <v>819</v>
      </c>
      <c r="AW5" s="256" t="s">
        <v>819</v>
      </c>
      <c r="AX5" s="169" t="s">
        <v>819</v>
      </c>
    </row>
    <row r="6" spans="1:50" ht="15.75" thickBot="1" x14ac:dyDescent="0.3">
      <c r="F6" s="31" t="str">
        <f>'GF Summary'!$F$7</f>
        <v>FY 19-20</v>
      </c>
      <c r="G6" s="32"/>
      <c r="H6" s="33" t="str">
        <f>'GF Summary'!$H$7</f>
        <v>FY 20-21</v>
      </c>
      <c r="I6" s="33"/>
      <c r="J6" s="34" t="str">
        <f>'GF Summary'!$J$7</f>
        <v>FY 21-22</v>
      </c>
      <c r="K6" s="5"/>
      <c r="L6" s="31" t="str">
        <f>'GF Summary'!$L$7</f>
        <v>FY 22-23</v>
      </c>
      <c r="M6" s="33"/>
      <c r="N6" s="33" t="s">
        <v>81</v>
      </c>
      <c r="O6" s="33"/>
      <c r="P6" s="34" t="str">
        <f>'GF Summary'!$P$7</f>
        <v>FY 23-24</v>
      </c>
      <c r="Q6" s="5"/>
      <c r="S6" s="461"/>
      <c r="U6" s="218" t="s">
        <v>420</v>
      </c>
      <c r="V6" s="221" t="s">
        <v>415</v>
      </c>
      <c r="W6" s="219" t="s">
        <v>421</v>
      </c>
      <c r="X6" s="221" t="s">
        <v>674</v>
      </c>
      <c r="Y6" s="219" t="s">
        <v>675</v>
      </c>
      <c r="Z6" s="221" t="s">
        <v>424</v>
      </c>
      <c r="AA6" s="220" t="s">
        <v>425</v>
      </c>
      <c r="AB6" s="220" t="s">
        <v>809</v>
      </c>
      <c r="AC6" s="221" t="s">
        <v>430</v>
      </c>
      <c r="AD6" s="220" t="s">
        <v>811</v>
      </c>
      <c r="AE6" s="221" t="s">
        <v>430</v>
      </c>
      <c r="AG6" s="272" t="s">
        <v>414</v>
      </c>
      <c r="AH6" s="272" t="s">
        <v>426</v>
      </c>
      <c r="AI6" s="272" t="s">
        <v>824</v>
      </c>
      <c r="AJ6" s="263" t="s">
        <v>416</v>
      </c>
      <c r="AK6" s="261" t="s">
        <v>417</v>
      </c>
      <c r="AL6" s="261" t="s">
        <v>418</v>
      </c>
      <c r="AM6" s="259" t="s">
        <v>419</v>
      </c>
      <c r="AN6" s="265" t="s">
        <v>439</v>
      </c>
      <c r="AO6" s="259" t="s">
        <v>440</v>
      </c>
      <c r="AP6" s="265" t="s">
        <v>441</v>
      </c>
      <c r="AQ6" s="265" t="s">
        <v>826</v>
      </c>
      <c r="AR6" s="168" t="s">
        <v>420</v>
      </c>
      <c r="AS6" s="168" t="s">
        <v>415</v>
      </c>
      <c r="AT6" s="168" t="s">
        <v>421</v>
      </c>
      <c r="AU6" s="168" t="s">
        <v>422</v>
      </c>
      <c r="AV6" s="168" t="s">
        <v>423</v>
      </c>
      <c r="AW6" s="168" t="s">
        <v>424</v>
      </c>
      <c r="AX6" s="272" t="s">
        <v>425</v>
      </c>
    </row>
    <row r="7" spans="1:50" x14ac:dyDescent="0.25">
      <c r="B7" s="7" t="s">
        <v>82</v>
      </c>
      <c r="F7" s="323"/>
      <c r="G7" s="322"/>
      <c r="H7" s="322"/>
      <c r="I7" s="322"/>
      <c r="J7" s="324"/>
      <c r="K7" s="27"/>
      <c r="L7" s="323"/>
      <c r="M7" s="322"/>
      <c r="N7" s="322"/>
      <c r="O7" s="322"/>
      <c r="P7" s="324"/>
      <c r="Q7" s="5"/>
      <c r="S7" s="461"/>
      <c r="U7" s="169"/>
      <c r="V7" s="169"/>
      <c r="W7" s="169"/>
      <c r="X7" s="169"/>
      <c r="Y7" s="169"/>
      <c r="Z7" s="169"/>
      <c r="AA7" s="169"/>
      <c r="AB7" s="169"/>
      <c r="AC7" s="256"/>
      <c r="AD7" s="256"/>
      <c r="AE7" s="257"/>
      <c r="AG7" s="169"/>
      <c r="AH7" s="169"/>
      <c r="AI7" s="169"/>
      <c r="AJ7" s="262"/>
      <c r="AK7" s="260"/>
      <c r="AL7" s="260"/>
      <c r="AM7" s="256"/>
      <c r="AN7" s="264">
        <f>+AM7*AN4</f>
        <v>0</v>
      </c>
      <c r="AO7" s="256"/>
      <c r="AP7" s="264">
        <f>AN7+AO7</f>
        <v>0</v>
      </c>
      <c r="AQ7" s="264">
        <f>+AP7+AM7</f>
        <v>0</v>
      </c>
      <c r="AR7" s="169"/>
      <c r="AS7" s="169"/>
      <c r="AT7" s="169"/>
      <c r="AU7" s="169"/>
      <c r="AV7" s="169"/>
      <c r="AW7" s="169"/>
      <c r="AX7" s="169"/>
    </row>
    <row r="8" spans="1:50" x14ac:dyDescent="0.25">
      <c r="C8" t="s">
        <v>745</v>
      </c>
      <c r="F8" s="316"/>
      <c r="G8" s="27"/>
      <c r="H8" s="27"/>
      <c r="I8" s="27"/>
      <c r="J8" s="317"/>
      <c r="K8" s="27"/>
      <c r="L8" s="316"/>
      <c r="M8" s="27"/>
      <c r="N8" s="27">
        <f>P8-L8</f>
        <v>0</v>
      </c>
      <c r="O8" s="27"/>
      <c r="P8" s="317"/>
      <c r="Q8" s="5"/>
      <c r="S8" s="461"/>
      <c r="U8" s="169"/>
      <c r="V8" s="169"/>
      <c r="W8" s="169"/>
      <c r="X8" s="169"/>
      <c r="Y8" s="169"/>
      <c r="Z8" s="169"/>
      <c r="AA8" s="169"/>
      <c r="AB8" s="169"/>
      <c r="AC8" s="169"/>
      <c r="AD8" s="169"/>
      <c r="AE8" s="102"/>
      <c r="AG8" s="169"/>
      <c r="AH8" s="169"/>
      <c r="AI8" s="169"/>
      <c r="AJ8" s="262"/>
      <c r="AK8" s="260"/>
      <c r="AL8" s="260"/>
      <c r="AM8" s="256"/>
      <c r="AN8" s="264"/>
      <c r="AO8" s="256"/>
      <c r="AP8" s="264">
        <f t="shared" ref="AP8:AP36" si="0">AN8+AO8</f>
        <v>0</v>
      </c>
      <c r="AQ8" s="264">
        <f t="shared" ref="AQ8:AQ36" si="1">+AP8+AM8</f>
        <v>0</v>
      </c>
      <c r="AR8" s="169"/>
      <c r="AS8" s="169"/>
      <c r="AT8" s="169"/>
      <c r="AU8" s="169"/>
      <c r="AV8" s="169"/>
      <c r="AW8" s="169"/>
      <c r="AX8" s="169"/>
    </row>
    <row r="9" spans="1:50" x14ac:dyDescent="0.25">
      <c r="B9" s="7" t="s">
        <v>84</v>
      </c>
      <c r="F9" s="318">
        <f>SUM(F8:F8)</f>
        <v>0</v>
      </c>
      <c r="G9" s="322"/>
      <c r="H9" s="320">
        <f>SUM(H8:H8)</f>
        <v>0</v>
      </c>
      <c r="I9" s="322"/>
      <c r="J9" s="321">
        <f>SUM(J8:J8)</f>
        <v>0</v>
      </c>
      <c r="K9" s="27"/>
      <c r="L9" s="318">
        <f>SUM(L8:L8)</f>
        <v>0</v>
      </c>
      <c r="M9" s="322"/>
      <c r="N9" s="320">
        <f>SUM(N8:N8)</f>
        <v>0</v>
      </c>
      <c r="O9" s="322"/>
      <c r="P9" s="321">
        <f>SUM(P8:P8)</f>
        <v>0</v>
      </c>
      <c r="Q9" s="5"/>
      <c r="S9" s="461"/>
      <c r="U9" s="169"/>
      <c r="V9" s="169"/>
      <c r="W9" s="169"/>
      <c r="X9" s="169"/>
      <c r="Y9" s="169"/>
      <c r="Z9" s="169"/>
      <c r="AA9" s="169"/>
      <c r="AB9" s="169"/>
      <c r="AC9" s="169"/>
      <c r="AD9" s="169"/>
      <c r="AE9" s="102"/>
      <c r="AG9" s="169"/>
      <c r="AH9" s="169"/>
      <c r="AI9" s="169"/>
      <c r="AJ9" s="262"/>
      <c r="AK9" s="260"/>
      <c r="AL9" s="260"/>
      <c r="AM9" s="256"/>
      <c r="AN9" s="264"/>
      <c r="AO9" s="256"/>
      <c r="AP9" s="264">
        <f t="shared" si="0"/>
        <v>0</v>
      </c>
      <c r="AQ9" s="264">
        <f t="shared" si="1"/>
        <v>0</v>
      </c>
      <c r="AR9" s="169"/>
      <c r="AS9" s="169"/>
      <c r="AT9" s="169"/>
      <c r="AU9" s="169"/>
      <c r="AV9" s="169"/>
      <c r="AW9" s="169"/>
      <c r="AX9" s="169"/>
    </row>
    <row r="10" spans="1:50" x14ac:dyDescent="0.25">
      <c r="F10" s="323"/>
      <c r="G10" s="322"/>
      <c r="H10" s="322"/>
      <c r="I10" s="322"/>
      <c r="J10" s="324"/>
      <c r="K10" s="27"/>
      <c r="L10" s="323"/>
      <c r="M10" s="322"/>
      <c r="N10" s="322"/>
      <c r="O10" s="322"/>
      <c r="P10" s="324"/>
      <c r="Q10" s="5"/>
      <c r="S10" s="461"/>
      <c r="U10" s="169"/>
      <c r="V10" s="169"/>
      <c r="W10" s="169"/>
      <c r="X10" s="169"/>
      <c r="Y10" s="169"/>
      <c r="Z10" s="169"/>
      <c r="AA10" s="169"/>
      <c r="AB10" s="169"/>
      <c r="AC10" s="169"/>
      <c r="AD10" s="169"/>
      <c r="AE10" s="102"/>
      <c r="AG10" s="169"/>
      <c r="AH10" s="169"/>
      <c r="AI10" s="169"/>
      <c r="AJ10" s="262"/>
      <c r="AK10" s="260"/>
      <c r="AL10" s="260"/>
      <c r="AM10" s="256"/>
      <c r="AN10" s="264"/>
      <c r="AO10" s="256"/>
      <c r="AP10" s="264">
        <f t="shared" si="0"/>
        <v>0</v>
      </c>
      <c r="AQ10" s="264">
        <f t="shared" si="1"/>
        <v>0</v>
      </c>
      <c r="AR10" s="169"/>
      <c r="AS10" s="169"/>
      <c r="AT10" s="169"/>
      <c r="AU10" s="169"/>
      <c r="AV10" s="169"/>
      <c r="AW10" s="169"/>
      <c r="AX10" s="169"/>
    </row>
    <row r="11" spans="1:50" x14ac:dyDescent="0.25">
      <c r="B11" s="7" t="s">
        <v>85</v>
      </c>
      <c r="F11" s="316"/>
      <c r="G11" s="27"/>
      <c r="H11" s="27"/>
      <c r="I11" s="27"/>
      <c r="J11" s="317"/>
      <c r="K11" s="27"/>
      <c r="L11" s="316"/>
      <c r="M11" s="27"/>
      <c r="N11" s="27"/>
      <c r="O11" s="27"/>
      <c r="P11" s="317"/>
      <c r="S11" s="461"/>
      <c r="U11" s="169"/>
      <c r="V11" s="169"/>
      <c r="W11" s="169"/>
      <c r="X11" s="169"/>
      <c r="Y11" s="169"/>
      <c r="Z11" s="169"/>
      <c r="AA11" s="169"/>
      <c r="AB11" s="169"/>
      <c r="AC11" s="169"/>
      <c r="AD11" s="169"/>
      <c r="AE11" s="102"/>
      <c r="AG11" s="169"/>
      <c r="AH11" s="169"/>
      <c r="AI11" s="169"/>
      <c r="AJ11" s="262"/>
      <c r="AK11" s="260"/>
      <c r="AL11" s="260"/>
      <c r="AM11" s="256"/>
      <c r="AN11" s="264"/>
      <c r="AO11" s="256"/>
      <c r="AP11" s="264">
        <f t="shared" si="0"/>
        <v>0</v>
      </c>
      <c r="AQ11" s="264">
        <f t="shared" si="1"/>
        <v>0</v>
      </c>
      <c r="AR11" s="169"/>
      <c r="AS11" s="169"/>
      <c r="AT11" s="169"/>
      <c r="AU11" s="169"/>
      <c r="AV11" s="169"/>
      <c r="AW11" s="169"/>
      <c r="AX11" s="169"/>
    </row>
    <row r="12" spans="1:50" x14ac:dyDescent="0.25">
      <c r="B12" s="7" t="s">
        <v>843</v>
      </c>
      <c r="C12" t="s">
        <v>86</v>
      </c>
      <c r="F12" s="316"/>
      <c r="G12" s="27"/>
      <c r="H12" s="27"/>
      <c r="I12" s="27"/>
      <c r="J12" s="317"/>
      <c r="K12" s="27"/>
      <c r="L12" s="316"/>
      <c r="M12" s="27"/>
      <c r="N12" s="27">
        <f t="shared" ref="N12:N15" si="2">P12-L12</f>
        <v>0</v>
      </c>
      <c r="O12" s="27"/>
      <c r="P12" s="317"/>
      <c r="S12" s="461"/>
      <c r="U12" s="169"/>
      <c r="V12" s="169"/>
      <c r="W12" s="169"/>
      <c r="X12" s="169"/>
      <c r="Y12" s="169"/>
      <c r="Z12" s="169"/>
      <c r="AA12" s="169"/>
      <c r="AB12" s="169"/>
      <c r="AC12" s="169"/>
      <c r="AD12" s="169"/>
      <c r="AE12" s="102"/>
      <c r="AG12" s="169"/>
      <c r="AH12" s="169"/>
      <c r="AI12" s="169"/>
      <c r="AJ12" s="262"/>
      <c r="AK12" s="260"/>
      <c r="AL12" s="260"/>
      <c r="AM12" s="256"/>
      <c r="AN12" s="264"/>
      <c r="AO12" s="256"/>
      <c r="AP12" s="264">
        <f t="shared" si="0"/>
        <v>0</v>
      </c>
      <c r="AQ12" s="264">
        <f t="shared" si="1"/>
        <v>0</v>
      </c>
      <c r="AR12" s="169"/>
      <c r="AS12" s="169"/>
      <c r="AT12" s="169"/>
      <c r="AU12" s="169"/>
      <c r="AV12" s="169"/>
      <c r="AW12" s="169"/>
      <c r="AX12" s="169"/>
    </row>
    <row r="13" spans="1:50" x14ac:dyDescent="0.25">
      <c r="B13" s="7" t="s">
        <v>844</v>
      </c>
      <c r="C13" t="s">
        <v>88</v>
      </c>
      <c r="F13" s="316"/>
      <c r="G13" s="27"/>
      <c r="H13" s="27"/>
      <c r="I13" s="27"/>
      <c r="J13" s="317"/>
      <c r="K13" s="27"/>
      <c r="L13" s="316"/>
      <c r="M13" s="27"/>
      <c r="N13" s="27">
        <f t="shared" si="2"/>
        <v>0</v>
      </c>
      <c r="O13" s="27"/>
      <c r="P13" s="317"/>
      <c r="S13" s="461"/>
      <c r="U13" s="169"/>
      <c r="V13" s="169"/>
      <c r="W13" s="169"/>
      <c r="X13" s="169"/>
      <c r="Y13" s="169"/>
      <c r="Z13" s="169"/>
      <c r="AA13" s="169"/>
      <c r="AB13" s="169"/>
      <c r="AC13" s="169"/>
      <c r="AD13" s="169"/>
      <c r="AE13" s="102"/>
      <c r="AG13" s="169"/>
      <c r="AH13" s="169"/>
      <c r="AI13" s="169"/>
      <c r="AJ13" s="262"/>
      <c r="AK13" s="260"/>
      <c r="AL13" s="260"/>
      <c r="AM13" s="256"/>
      <c r="AN13" s="264"/>
      <c r="AO13" s="256"/>
      <c r="AP13" s="264">
        <f t="shared" si="0"/>
        <v>0</v>
      </c>
      <c r="AQ13" s="264">
        <f t="shared" si="1"/>
        <v>0</v>
      </c>
      <c r="AR13" s="169"/>
      <c r="AS13" s="169"/>
      <c r="AT13" s="169"/>
      <c r="AU13" s="169"/>
      <c r="AV13" s="169"/>
      <c r="AW13" s="169"/>
      <c r="AX13" s="169"/>
    </row>
    <row r="14" spans="1:50" x14ac:dyDescent="0.25">
      <c r="B14" s="7" t="s">
        <v>845</v>
      </c>
      <c r="C14" t="s">
        <v>89</v>
      </c>
      <c r="F14" s="316"/>
      <c r="G14" s="27"/>
      <c r="H14" s="27"/>
      <c r="I14" s="27"/>
      <c r="J14" s="317"/>
      <c r="K14" s="27"/>
      <c r="L14" s="316"/>
      <c r="M14" s="27"/>
      <c r="N14" s="27">
        <f t="shared" si="2"/>
        <v>0</v>
      </c>
      <c r="O14" s="27"/>
      <c r="P14" s="317"/>
      <c r="S14" s="461"/>
      <c r="U14" s="169"/>
      <c r="V14" s="169"/>
      <c r="W14" s="169"/>
      <c r="X14" s="169"/>
      <c r="Y14" s="169"/>
      <c r="Z14" s="169"/>
      <c r="AA14" s="169"/>
      <c r="AB14" s="169"/>
      <c r="AC14" s="169"/>
      <c r="AD14" s="169"/>
      <c r="AE14" s="102"/>
      <c r="AG14" s="169"/>
      <c r="AH14" s="169"/>
      <c r="AI14" s="169"/>
      <c r="AJ14" s="262"/>
      <c r="AK14" s="260"/>
      <c r="AL14" s="260"/>
      <c r="AM14" s="256"/>
      <c r="AN14" s="264"/>
      <c r="AO14" s="256"/>
      <c r="AP14" s="264">
        <f t="shared" si="0"/>
        <v>0</v>
      </c>
      <c r="AQ14" s="264">
        <f t="shared" si="1"/>
        <v>0</v>
      </c>
      <c r="AR14" s="169"/>
      <c r="AS14" s="169"/>
      <c r="AT14" s="169"/>
      <c r="AU14" s="169"/>
      <c r="AV14" s="169"/>
      <c r="AW14" s="169"/>
      <c r="AX14" s="169"/>
    </row>
    <row r="15" spans="1:50" x14ac:dyDescent="0.25">
      <c r="B15" s="308">
        <v>5210</v>
      </c>
      <c r="C15" t="s">
        <v>184</v>
      </c>
      <c r="F15" s="325"/>
      <c r="G15" s="27"/>
      <c r="H15" s="326"/>
      <c r="I15" s="27"/>
      <c r="J15" s="327"/>
      <c r="K15" s="27"/>
      <c r="L15" s="325"/>
      <c r="M15" s="27"/>
      <c r="N15" s="326">
        <f t="shared" si="2"/>
        <v>0</v>
      </c>
      <c r="O15" s="27"/>
      <c r="P15" s="327"/>
      <c r="S15" s="461"/>
      <c r="U15" s="169"/>
      <c r="V15" s="169"/>
      <c r="W15" s="169"/>
      <c r="X15" s="169"/>
      <c r="Y15" s="169"/>
      <c r="Z15" s="169"/>
      <c r="AA15" s="169"/>
      <c r="AB15" s="169"/>
      <c r="AC15" s="169"/>
      <c r="AD15" s="169"/>
      <c r="AE15" s="102"/>
      <c r="AG15" s="169"/>
      <c r="AH15" s="169"/>
      <c r="AI15" s="169"/>
      <c r="AJ15" s="262"/>
      <c r="AK15" s="260"/>
      <c r="AL15" s="260"/>
      <c r="AM15" s="256"/>
      <c r="AN15" s="264"/>
      <c r="AO15" s="256"/>
      <c r="AP15" s="264">
        <f t="shared" si="0"/>
        <v>0</v>
      </c>
      <c r="AQ15" s="264">
        <f t="shared" si="1"/>
        <v>0</v>
      </c>
      <c r="AR15" s="169"/>
      <c r="AS15" s="169"/>
      <c r="AT15" s="169"/>
      <c r="AU15" s="169"/>
      <c r="AV15" s="169"/>
      <c r="AW15" s="169"/>
      <c r="AX15" s="169"/>
    </row>
    <row r="16" spans="1:50" x14ac:dyDescent="0.25">
      <c r="B16" s="7" t="s">
        <v>90</v>
      </c>
      <c r="F16" s="316">
        <f>SUM(F11:F15)</f>
        <v>0</v>
      </c>
      <c r="G16" s="27"/>
      <c r="H16" s="27">
        <f>SUM(H11:H15)</f>
        <v>0</v>
      </c>
      <c r="I16" s="27"/>
      <c r="J16" s="317">
        <f>SUM(J11:J15)</f>
        <v>0</v>
      </c>
      <c r="K16" s="27"/>
      <c r="L16" s="316">
        <f>SUM(L11:L15)</f>
        <v>0</v>
      </c>
      <c r="M16" s="27"/>
      <c r="N16" s="27">
        <f>SUM(N11:N15)</f>
        <v>0</v>
      </c>
      <c r="O16" s="27"/>
      <c r="P16" s="317">
        <f>SUM(P11:P15)</f>
        <v>0</v>
      </c>
      <c r="S16" s="461"/>
      <c r="U16" s="169"/>
      <c r="V16" s="169"/>
      <c r="W16" s="169"/>
      <c r="X16" s="169"/>
      <c r="Y16" s="169"/>
      <c r="Z16" s="169"/>
      <c r="AA16" s="169"/>
      <c r="AB16" s="169"/>
      <c r="AC16" s="169"/>
      <c r="AD16" s="169"/>
      <c r="AE16" s="102"/>
      <c r="AG16" s="169"/>
      <c r="AH16" s="169"/>
      <c r="AI16" s="169"/>
      <c r="AJ16" s="262"/>
      <c r="AK16" s="260"/>
      <c r="AL16" s="260"/>
      <c r="AM16" s="256"/>
      <c r="AN16" s="264"/>
      <c r="AO16" s="256"/>
      <c r="AP16" s="264">
        <f t="shared" si="0"/>
        <v>0</v>
      </c>
      <c r="AQ16" s="264">
        <f t="shared" si="1"/>
        <v>0</v>
      </c>
      <c r="AR16" s="169"/>
      <c r="AS16" s="169"/>
      <c r="AT16" s="169"/>
      <c r="AU16" s="169"/>
      <c r="AV16" s="169"/>
      <c r="AW16" s="169"/>
      <c r="AX16" s="169"/>
    </row>
    <row r="17" spans="2:50" x14ac:dyDescent="0.25">
      <c r="F17" s="316"/>
      <c r="G17" s="27"/>
      <c r="H17" s="27"/>
      <c r="I17" s="27"/>
      <c r="J17" s="317"/>
      <c r="K17" s="27"/>
      <c r="L17" s="316"/>
      <c r="M17" s="27"/>
      <c r="N17" s="27"/>
      <c r="O17" s="27"/>
      <c r="P17" s="317"/>
      <c r="S17" s="461"/>
      <c r="U17" s="169"/>
      <c r="V17" s="169"/>
      <c r="W17" s="169"/>
      <c r="X17" s="169"/>
      <c r="Y17" s="169"/>
      <c r="Z17" s="169"/>
      <c r="AA17" s="169"/>
      <c r="AB17" s="169"/>
      <c r="AC17" s="169"/>
      <c r="AD17" s="169"/>
      <c r="AE17" s="102"/>
      <c r="AG17" s="169"/>
      <c r="AH17" s="169"/>
      <c r="AI17" s="169"/>
      <c r="AJ17" s="262"/>
      <c r="AK17" s="260"/>
      <c r="AL17" s="260"/>
      <c r="AM17" s="256"/>
      <c r="AN17" s="264"/>
      <c r="AO17" s="256"/>
      <c r="AP17" s="264">
        <f t="shared" si="0"/>
        <v>0</v>
      </c>
      <c r="AQ17" s="264">
        <f t="shared" si="1"/>
        <v>0</v>
      </c>
      <c r="AR17" s="169"/>
      <c r="AS17" s="169"/>
      <c r="AT17" s="169"/>
      <c r="AU17" s="169"/>
      <c r="AV17" s="169"/>
      <c r="AW17" s="169"/>
      <c r="AX17" s="169"/>
    </row>
    <row r="18" spans="2:50" x14ac:dyDescent="0.25">
      <c r="B18" s="7" t="s">
        <v>91</v>
      </c>
      <c r="F18" s="325">
        <f>F9+F16</f>
        <v>0</v>
      </c>
      <c r="G18" s="27"/>
      <c r="H18" s="326">
        <f>H9+H16</f>
        <v>0</v>
      </c>
      <c r="I18" s="27"/>
      <c r="J18" s="327">
        <f>J9+J16</f>
        <v>0</v>
      </c>
      <c r="K18" s="27"/>
      <c r="L18" s="325">
        <f>L9+L16</f>
        <v>0</v>
      </c>
      <c r="M18" s="27"/>
      <c r="N18" s="326">
        <f>N9+N16</f>
        <v>0</v>
      </c>
      <c r="O18" s="27"/>
      <c r="P18" s="327">
        <f>P9+P16</f>
        <v>0</v>
      </c>
      <c r="S18" s="461"/>
      <c r="AG18" s="169"/>
      <c r="AH18" s="169"/>
      <c r="AI18" s="169"/>
      <c r="AJ18" s="262"/>
      <c r="AK18" s="260"/>
      <c r="AL18" s="260"/>
      <c r="AM18" s="256"/>
      <c r="AN18" s="264"/>
      <c r="AO18" s="256"/>
      <c r="AP18" s="264">
        <f t="shared" si="0"/>
        <v>0</v>
      </c>
      <c r="AQ18" s="264">
        <f t="shared" si="1"/>
        <v>0</v>
      </c>
      <c r="AR18" s="169"/>
      <c r="AS18" s="169"/>
      <c r="AT18" s="169"/>
      <c r="AU18" s="169"/>
      <c r="AV18" s="169"/>
      <c r="AW18" s="169"/>
      <c r="AX18" s="169"/>
    </row>
    <row r="19" spans="2:50" x14ac:dyDescent="0.25">
      <c r="F19" s="316"/>
      <c r="G19" s="27"/>
      <c r="H19" s="320"/>
      <c r="I19" s="27"/>
      <c r="J19" s="321"/>
      <c r="K19" s="27"/>
      <c r="L19" s="316"/>
      <c r="M19" s="27"/>
      <c r="N19" s="320"/>
      <c r="O19" s="27"/>
      <c r="P19" s="321"/>
      <c r="S19" s="461"/>
      <c r="AG19" s="169"/>
      <c r="AH19" s="169"/>
      <c r="AI19" s="169"/>
      <c r="AJ19" s="262"/>
      <c r="AK19" s="260"/>
      <c r="AL19" s="260"/>
      <c r="AM19" s="256"/>
      <c r="AN19" s="264"/>
      <c r="AO19" s="256"/>
      <c r="AP19" s="264">
        <f t="shared" si="0"/>
        <v>0</v>
      </c>
      <c r="AQ19" s="264">
        <f t="shared" si="1"/>
        <v>0</v>
      </c>
      <c r="AR19" s="169"/>
      <c r="AS19" s="169"/>
      <c r="AT19" s="169"/>
      <c r="AU19" s="169"/>
      <c r="AV19" s="169"/>
      <c r="AW19" s="169"/>
      <c r="AX19" s="169"/>
    </row>
    <row r="20" spans="2:50" x14ac:dyDescent="0.25">
      <c r="B20" s="7" t="s">
        <v>92</v>
      </c>
      <c r="F20" s="316"/>
      <c r="G20" s="27"/>
      <c r="H20" s="27"/>
      <c r="I20" s="27"/>
      <c r="J20" s="317"/>
      <c r="K20" s="27"/>
      <c r="L20" s="316"/>
      <c r="M20" s="27"/>
      <c r="N20" s="27"/>
      <c r="O20" s="27"/>
      <c r="P20" s="317"/>
      <c r="S20" s="461"/>
      <c r="AG20" s="169"/>
      <c r="AH20" s="169"/>
      <c r="AI20" s="169"/>
      <c r="AJ20" s="262"/>
      <c r="AK20" s="260"/>
      <c r="AL20" s="260"/>
      <c r="AM20" s="256"/>
      <c r="AN20" s="264"/>
      <c r="AO20" s="256"/>
      <c r="AP20" s="264">
        <f t="shared" si="0"/>
        <v>0</v>
      </c>
      <c r="AQ20" s="264">
        <f t="shared" si="1"/>
        <v>0</v>
      </c>
      <c r="AR20" s="169"/>
      <c r="AS20" s="169"/>
      <c r="AT20" s="169"/>
      <c r="AU20" s="169"/>
      <c r="AV20" s="169"/>
      <c r="AW20" s="169"/>
      <c r="AX20" s="169"/>
    </row>
    <row r="21" spans="2:50" x14ac:dyDescent="0.25">
      <c r="B21" s="246" t="s">
        <v>728</v>
      </c>
      <c r="C21" t="s">
        <v>148</v>
      </c>
      <c r="F21" s="316"/>
      <c r="G21" s="27"/>
      <c r="H21" s="27"/>
      <c r="I21" s="27"/>
      <c r="J21" s="317"/>
      <c r="K21" s="27"/>
      <c r="L21" s="316"/>
      <c r="M21" s="27"/>
      <c r="N21" s="27">
        <f t="shared" ref="N21:N29" si="3">P21-L21</f>
        <v>0</v>
      </c>
      <c r="O21" s="27"/>
      <c r="P21" s="317"/>
      <c r="S21" s="461"/>
      <c r="AG21" s="169"/>
      <c r="AH21" s="169"/>
      <c r="AI21" s="169"/>
      <c r="AJ21" s="262"/>
      <c r="AK21" s="260"/>
      <c r="AL21" s="260"/>
      <c r="AM21" s="256"/>
      <c r="AN21" s="264"/>
      <c r="AO21" s="256"/>
      <c r="AP21" s="264">
        <f t="shared" si="0"/>
        <v>0</v>
      </c>
      <c r="AQ21" s="264">
        <f t="shared" si="1"/>
        <v>0</v>
      </c>
      <c r="AR21" s="169"/>
      <c r="AS21" s="169"/>
      <c r="AT21" s="169"/>
      <c r="AU21" s="169"/>
      <c r="AV21" s="169"/>
      <c r="AW21" s="169"/>
      <c r="AX21" s="169"/>
    </row>
    <row r="22" spans="2:50" x14ac:dyDescent="0.25">
      <c r="B22" s="246" t="s">
        <v>720</v>
      </c>
      <c r="C22" t="s">
        <v>149</v>
      </c>
      <c r="F22" s="316"/>
      <c r="G22" s="27"/>
      <c r="H22" s="27"/>
      <c r="I22" s="27"/>
      <c r="J22" s="317"/>
      <c r="K22" s="27"/>
      <c r="L22" s="316"/>
      <c r="M22" s="27"/>
      <c r="N22" s="27">
        <f t="shared" si="3"/>
        <v>0</v>
      </c>
      <c r="O22" s="27"/>
      <c r="P22" s="317"/>
      <c r="S22" s="461"/>
      <c r="AG22" s="169"/>
      <c r="AH22" s="169"/>
      <c r="AI22" s="169"/>
      <c r="AJ22" s="262"/>
      <c r="AK22" s="260"/>
      <c r="AL22" s="260"/>
      <c r="AM22" s="256"/>
      <c r="AN22" s="264"/>
      <c r="AO22" s="256"/>
      <c r="AP22" s="264">
        <f t="shared" si="0"/>
        <v>0</v>
      </c>
      <c r="AQ22" s="264">
        <f t="shared" si="1"/>
        <v>0</v>
      </c>
      <c r="AR22" s="169"/>
      <c r="AS22" s="169"/>
      <c r="AT22" s="169"/>
      <c r="AU22" s="169"/>
      <c r="AV22" s="169"/>
      <c r="AW22" s="169"/>
      <c r="AX22" s="169"/>
    </row>
    <row r="23" spans="2:50" x14ac:dyDescent="0.25">
      <c r="B23" s="246" t="s">
        <v>721</v>
      </c>
      <c r="C23" t="s">
        <v>150</v>
      </c>
      <c r="F23" s="316"/>
      <c r="G23" s="27"/>
      <c r="H23" s="27"/>
      <c r="I23" s="27"/>
      <c r="J23" s="317"/>
      <c r="K23" s="27"/>
      <c r="L23" s="316"/>
      <c r="M23" s="27"/>
      <c r="N23" s="27">
        <f t="shared" si="3"/>
        <v>0</v>
      </c>
      <c r="O23" s="27"/>
      <c r="P23" s="317"/>
      <c r="S23" s="461"/>
      <c r="AG23" s="169"/>
      <c r="AH23" s="169"/>
      <c r="AI23" s="169"/>
      <c r="AJ23" s="262"/>
      <c r="AK23" s="260"/>
      <c r="AL23" s="260"/>
      <c r="AM23" s="256"/>
      <c r="AN23" s="264"/>
      <c r="AO23" s="256"/>
      <c r="AP23" s="264">
        <f t="shared" si="0"/>
        <v>0</v>
      </c>
      <c r="AQ23" s="264">
        <f t="shared" si="1"/>
        <v>0</v>
      </c>
      <c r="AR23" s="169"/>
      <c r="AS23" s="169"/>
      <c r="AT23" s="169"/>
      <c r="AU23" s="169"/>
      <c r="AV23" s="169"/>
      <c r="AW23" s="169"/>
      <c r="AX23" s="169"/>
    </row>
    <row r="24" spans="2:50" x14ac:dyDescent="0.25">
      <c r="B24" s="246" t="s">
        <v>722</v>
      </c>
      <c r="C24" t="s">
        <v>151</v>
      </c>
      <c r="F24" s="316"/>
      <c r="G24" s="27"/>
      <c r="H24" s="27"/>
      <c r="I24" s="27"/>
      <c r="J24" s="317"/>
      <c r="K24" s="27"/>
      <c r="L24" s="316"/>
      <c r="M24" s="27"/>
      <c r="N24" s="27">
        <f t="shared" si="3"/>
        <v>0</v>
      </c>
      <c r="O24" s="27"/>
      <c r="P24" s="317"/>
      <c r="S24" s="461"/>
      <c r="AG24" s="169"/>
      <c r="AH24" s="169"/>
      <c r="AI24" s="169"/>
      <c r="AJ24" s="262"/>
      <c r="AK24" s="260"/>
      <c r="AL24" s="260"/>
      <c r="AM24" s="256"/>
      <c r="AN24" s="264"/>
      <c r="AO24" s="256"/>
      <c r="AP24" s="264">
        <f t="shared" si="0"/>
        <v>0</v>
      </c>
      <c r="AQ24" s="264">
        <f t="shared" si="1"/>
        <v>0</v>
      </c>
      <c r="AR24" s="169"/>
      <c r="AS24" s="169"/>
      <c r="AT24" s="169"/>
      <c r="AU24" s="169"/>
      <c r="AV24" s="169"/>
      <c r="AW24" s="169"/>
      <c r="AX24" s="169"/>
    </row>
    <row r="25" spans="2:50" x14ac:dyDescent="0.25">
      <c r="B25" s="246" t="s">
        <v>723</v>
      </c>
      <c r="C25" t="s">
        <v>102</v>
      </c>
      <c r="F25" s="316"/>
      <c r="G25" s="27"/>
      <c r="H25" s="27"/>
      <c r="I25" s="27"/>
      <c r="J25" s="317"/>
      <c r="K25" s="27"/>
      <c r="L25" s="316"/>
      <c r="M25" s="27"/>
      <c r="N25" s="27">
        <f t="shared" si="3"/>
        <v>0</v>
      </c>
      <c r="O25" s="27"/>
      <c r="P25" s="317"/>
      <c r="S25" s="461"/>
      <c r="AG25" s="169"/>
      <c r="AH25" s="169"/>
      <c r="AI25" s="169"/>
      <c r="AJ25" s="262"/>
      <c r="AK25" s="260"/>
      <c r="AL25" s="260"/>
      <c r="AM25" s="256"/>
      <c r="AN25" s="264"/>
      <c r="AO25" s="256"/>
      <c r="AP25" s="264">
        <f t="shared" si="0"/>
        <v>0</v>
      </c>
      <c r="AQ25" s="264">
        <f t="shared" si="1"/>
        <v>0</v>
      </c>
      <c r="AR25" s="169"/>
      <c r="AS25" s="169"/>
      <c r="AT25" s="169"/>
      <c r="AU25" s="169"/>
      <c r="AV25" s="169"/>
      <c r="AW25" s="169"/>
      <c r="AX25" s="169"/>
    </row>
    <row r="26" spans="2:50" x14ac:dyDescent="0.25">
      <c r="B26" s="246" t="s">
        <v>724</v>
      </c>
      <c r="C26" t="s">
        <v>152</v>
      </c>
      <c r="F26" s="316"/>
      <c r="G26" s="27"/>
      <c r="H26" s="27"/>
      <c r="I26" s="27"/>
      <c r="J26" s="317"/>
      <c r="K26" s="27"/>
      <c r="L26" s="316"/>
      <c r="M26" s="27"/>
      <c r="N26" s="27">
        <f t="shared" si="3"/>
        <v>0</v>
      </c>
      <c r="O26" s="27"/>
      <c r="P26" s="317"/>
      <c r="S26" s="461"/>
      <c r="AG26" s="169"/>
      <c r="AH26" s="169"/>
      <c r="AI26" s="169"/>
      <c r="AJ26" s="262"/>
      <c r="AK26" s="260"/>
      <c r="AL26" s="260"/>
      <c r="AM26" s="256"/>
      <c r="AN26" s="264"/>
      <c r="AO26" s="256"/>
      <c r="AP26" s="264">
        <f t="shared" si="0"/>
        <v>0</v>
      </c>
      <c r="AQ26" s="264">
        <f t="shared" si="1"/>
        <v>0</v>
      </c>
      <c r="AR26" s="169"/>
      <c r="AS26" s="169"/>
      <c r="AT26" s="169"/>
      <c r="AU26" s="169"/>
      <c r="AV26" s="169"/>
      <c r="AW26" s="169"/>
      <c r="AX26" s="169"/>
    </row>
    <row r="27" spans="2:50" x14ac:dyDescent="0.25">
      <c r="B27" s="246" t="s">
        <v>725</v>
      </c>
      <c r="C27" t="s">
        <v>153</v>
      </c>
      <c r="F27" s="316"/>
      <c r="G27" s="27"/>
      <c r="H27" s="27"/>
      <c r="I27" s="27"/>
      <c r="J27" s="317"/>
      <c r="K27" s="27"/>
      <c r="L27" s="316"/>
      <c r="M27" s="27"/>
      <c r="N27" s="27">
        <f t="shared" si="3"/>
        <v>0</v>
      </c>
      <c r="O27" s="27"/>
      <c r="P27" s="317"/>
      <c r="S27" s="461"/>
      <c r="AG27" s="169"/>
      <c r="AH27" s="169"/>
      <c r="AI27" s="169"/>
      <c r="AJ27" s="262"/>
      <c r="AK27" s="260"/>
      <c r="AL27" s="260"/>
      <c r="AM27" s="256"/>
      <c r="AN27" s="264"/>
      <c r="AO27" s="256"/>
      <c r="AP27" s="264">
        <f t="shared" si="0"/>
        <v>0</v>
      </c>
      <c r="AQ27" s="264">
        <f t="shared" si="1"/>
        <v>0</v>
      </c>
      <c r="AR27" s="169"/>
      <c r="AS27" s="169"/>
      <c r="AT27" s="169"/>
      <c r="AU27" s="169"/>
      <c r="AV27" s="169"/>
      <c r="AW27" s="169"/>
      <c r="AX27" s="169"/>
    </row>
    <row r="28" spans="2:50" x14ac:dyDescent="0.25">
      <c r="B28" s="246" t="s">
        <v>726</v>
      </c>
      <c r="C28" t="s">
        <v>154</v>
      </c>
      <c r="F28" s="316"/>
      <c r="G28" s="27"/>
      <c r="H28" s="27"/>
      <c r="I28" s="27"/>
      <c r="J28" s="317"/>
      <c r="K28" s="27"/>
      <c r="L28" s="316"/>
      <c r="M28" s="27"/>
      <c r="N28" s="27">
        <f t="shared" si="3"/>
        <v>0</v>
      </c>
      <c r="O28" s="27"/>
      <c r="P28" s="317"/>
      <c r="S28" s="461"/>
      <c r="AG28" s="169"/>
      <c r="AH28" s="169"/>
      <c r="AI28" s="169"/>
      <c r="AJ28" s="262"/>
      <c r="AK28" s="260"/>
      <c r="AL28" s="260"/>
      <c r="AM28" s="256"/>
      <c r="AN28" s="264"/>
      <c r="AO28" s="256"/>
      <c r="AP28" s="264">
        <f t="shared" si="0"/>
        <v>0</v>
      </c>
      <c r="AQ28" s="264">
        <f t="shared" si="1"/>
        <v>0</v>
      </c>
      <c r="AR28" s="169"/>
      <c r="AS28" s="169"/>
      <c r="AT28" s="169"/>
      <c r="AU28" s="169"/>
      <c r="AV28" s="169"/>
      <c r="AW28" s="169"/>
      <c r="AX28" s="169"/>
    </row>
    <row r="29" spans="2:50" x14ac:dyDescent="0.25">
      <c r="B29" s="246" t="s">
        <v>727</v>
      </c>
      <c r="C29" t="s">
        <v>155</v>
      </c>
      <c r="F29" s="325"/>
      <c r="G29" s="27"/>
      <c r="H29" s="326"/>
      <c r="I29" s="27"/>
      <c r="J29" s="327"/>
      <c r="K29" s="27"/>
      <c r="L29" s="325"/>
      <c r="M29" s="27"/>
      <c r="N29" s="326">
        <f t="shared" si="3"/>
        <v>0</v>
      </c>
      <c r="O29" s="27"/>
      <c r="P29" s="327"/>
      <c r="S29" s="461"/>
      <c r="AG29" s="169"/>
      <c r="AH29" s="169"/>
      <c r="AI29" s="169"/>
      <c r="AJ29" s="262"/>
      <c r="AK29" s="260"/>
      <c r="AL29" s="260"/>
      <c r="AM29" s="256"/>
      <c r="AN29" s="264"/>
      <c r="AO29" s="256"/>
      <c r="AP29" s="264">
        <f t="shared" si="0"/>
        <v>0</v>
      </c>
      <c r="AQ29" s="264">
        <f t="shared" si="1"/>
        <v>0</v>
      </c>
      <c r="AR29" s="169"/>
      <c r="AS29" s="169"/>
      <c r="AT29" s="169"/>
      <c r="AU29" s="169"/>
      <c r="AV29" s="169"/>
      <c r="AW29" s="169"/>
      <c r="AX29" s="169"/>
    </row>
    <row r="30" spans="2:50" x14ac:dyDescent="0.25">
      <c r="B30" s="7" t="s">
        <v>103</v>
      </c>
      <c r="F30" s="316">
        <f>SUM(F20:F29)</f>
        <v>0</v>
      </c>
      <c r="G30" s="27"/>
      <c r="H30" s="27">
        <f>SUM(H20:H29)</f>
        <v>0</v>
      </c>
      <c r="I30" s="27"/>
      <c r="J30" s="317">
        <f>SUM(J21:J29)</f>
        <v>0</v>
      </c>
      <c r="K30" s="27"/>
      <c r="L30" s="316">
        <f>SUM(L20:L29)</f>
        <v>0</v>
      </c>
      <c r="M30" s="27"/>
      <c r="N30" s="27">
        <f>SUM(N20:N29)</f>
        <v>0</v>
      </c>
      <c r="O30" s="27"/>
      <c r="P30" s="317">
        <f>SUM(P20:P29)</f>
        <v>0</v>
      </c>
      <c r="S30" s="461"/>
      <c r="AG30" s="169"/>
      <c r="AH30" s="169"/>
      <c r="AI30" s="169"/>
      <c r="AJ30" s="262"/>
      <c r="AK30" s="260"/>
      <c r="AL30" s="260"/>
      <c r="AM30" s="256"/>
      <c r="AN30" s="264"/>
      <c r="AO30" s="256"/>
      <c r="AP30" s="264">
        <f t="shared" si="0"/>
        <v>0</v>
      </c>
      <c r="AQ30" s="264">
        <f t="shared" si="1"/>
        <v>0</v>
      </c>
      <c r="AR30" s="169"/>
      <c r="AS30" s="169"/>
      <c r="AT30" s="169"/>
      <c r="AU30" s="169"/>
      <c r="AV30" s="169"/>
      <c r="AW30" s="169"/>
      <c r="AX30" s="169"/>
    </row>
    <row r="31" spans="2:50" x14ac:dyDescent="0.25">
      <c r="F31" s="316"/>
      <c r="G31" s="27"/>
      <c r="H31" s="27"/>
      <c r="I31" s="27"/>
      <c r="J31" s="317"/>
      <c r="K31" s="27"/>
      <c r="L31" s="316"/>
      <c r="M31" s="27"/>
      <c r="N31" s="27"/>
      <c r="O31" s="27"/>
      <c r="P31" s="317"/>
      <c r="S31" s="461"/>
      <c r="AG31" s="169"/>
      <c r="AH31" s="169"/>
      <c r="AI31" s="169"/>
      <c r="AJ31" s="262"/>
      <c r="AK31" s="260"/>
      <c r="AL31" s="260"/>
      <c r="AM31" s="256"/>
      <c r="AN31" s="264"/>
      <c r="AO31" s="256"/>
      <c r="AP31" s="264">
        <f t="shared" si="0"/>
        <v>0</v>
      </c>
      <c r="AQ31" s="264">
        <f t="shared" si="1"/>
        <v>0</v>
      </c>
      <c r="AR31" s="169"/>
      <c r="AS31" s="169"/>
      <c r="AT31" s="169"/>
      <c r="AU31" s="169"/>
      <c r="AV31" s="169"/>
      <c r="AW31" s="169"/>
      <c r="AX31" s="169"/>
    </row>
    <row r="32" spans="2:50" ht="15.75" thickBot="1" x14ac:dyDescent="0.3">
      <c r="D32" s="112" t="s">
        <v>717</v>
      </c>
      <c r="F32" s="328">
        <f>+F16-F30</f>
        <v>0</v>
      </c>
      <c r="G32" s="329"/>
      <c r="H32" s="329">
        <f>+H16-H30</f>
        <v>0</v>
      </c>
      <c r="I32" s="329"/>
      <c r="J32" s="330">
        <f>+J16-J30</f>
        <v>0</v>
      </c>
      <c r="K32" s="329"/>
      <c r="L32" s="328">
        <f>+L16-L30</f>
        <v>0</v>
      </c>
      <c r="M32" s="329"/>
      <c r="N32" s="329">
        <f>+N16-N30</f>
        <v>0</v>
      </c>
      <c r="O32" s="329"/>
      <c r="P32" s="330">
        <f>+P16-P30</f>
        <v>0</v>
      </c>
      <c r="S32" s="461"/>
      <c r="AG32" s="169"/>
      <c r="AH32" s="169"/>
      <c r="AI32" s="169"/>
      <c r="AJ32" s="262"/>
      <c r="AK32" s="260"/>
      <c r="AL32" s="260"/>
      <c r="AM32" s="256"/>
      <c r="AN32" s="264"/>
      <c r="AO32" s="256"/>
      <c r="AP32" s="264">
        <f t="shared" si="0"/>
        <v>0</v>
      </c>
      <c r="AQ32" s="264">
        <f t="shared" si="1"/>
        <v>0</v>
      </c>
      <c r="AR32" s="169"/>
      <c r="AS32" s="169"/>
      <c r="AT32" s="169"/>
      <c r="AU32" s="169"/>
      <c r="AV32" s="169"/>
      <c r="AW32" s="169"/>
      <c r="AX32" s="169"/>
    </row>
    <row r="33" spans="2:50" ht="15.75" thickTop="1" x14ac:dyDescent="0.25">
      <c r="B33" s="7" t="s">
        <v>107</v>
      </c>
      <c r="F33" s="316"/>
      <c r="G33" s="27"/>
      <c r="H33" s="27"/>
      <c r="I33" s="27"/>
      <c r="J33" s="317"/>
      <c r="K33" s="27"/>
      <c r="L33" s="316"/>
      <c r="M33" s="27"/>
      <c r="N33" s="27"/>
      <c r="O33" s="27"/>
      <c r="P33" s="317"/>
      <c r="S33" s="461"/>
      <c r="AG33" s="169"/>
      <c r="AH33" s="169"/>
      <c r="AI33" s="169"/>
      <c r="AJ33" s="262"/>
      <c r="AK33" s="260"/>
      <c r="AL33" s="260"/>
      <c r="AM33" s="256"/>
      <c r="AN33" s="264"/>
      <c r="AO33" s="256"/>
      <c r="AP33" s="264">
        <f t="shared" si="0"/>
        <v>0</v>
      </c>
      <c r="AQ33" s="264">
        <f t="shared" si="1"/>
        <v>0</v>
      </c>
      <c r="AR33" s="169"/>
      <c r="AS33" s="169"/>
      <c r="AT33" s="169"/>
      <c r="AU33" s="169"/>
      <c r="AV33" s="169"/>
      <c r="AW33" s="169"/>
      <c r="AX33" s="169"/>
    </row>
    <row r="34" spans="2:50" x14ac:dyDescent="0.25">
      <c r="C34" t="s">
        <v>745</v>
      </c>
      <c r="F34" s="325">
        <f>F9+F32</f>
        <v>0</v>
      </c>
      <c r="G34" s="27"/>
      <c r="H34" s="326">
        <f>H9+H32</f>
        <v>0</v>
      </c>
      <c r="I34" s="27"/>
      <c r="J34" s="327">
        <f>J9+J32</f>
        <v>0</v>
      </c>
      <c r="K34" s="27"/>
      <c r="L34" s="325">
        <f>L9+L32</f>
        <v>0</v>
      </c>
      <c r="M34" s="27"/>
      <c r="N34" s="27">
        <f t="shared" ref="N34" si="4">P34-L34</f>
        <v>0</v>
      </c>
      <c r="O34" s="27"/>
      <c r="P34" s="327">
        <f>P9+P32</f>
        <v>0</v>
      </c>
      <c r="S34" s="461"/>
      <c r="AG34" s="169"/>
      <c r="AH34" s="169"/>
      <c r="AI34" s="169"/>
      <c r="AJ34" s="262"/>
      <c r="AK34" s="260"/>
      <c r="AL34" s="260"/>
      <c r="AM34" s="256"/>
      <c r="AN34" s="264"/>
      <c r="AO34" s="256"/>
      <c r="AP34" s="264">
        <f t="shared" si="0"/>
        <v>0</v>
      </c>
      <c r="AQ34" s="264">
        <f t="shared" si="1"/>
        <v>0</v>
      </c>
      <c r="AR34" s="169"/>
      <c r="AS34" s="169"/>
      <c r="AT34" s="169"/>
      <c r="AU34" s="169"/>
      <c r="AV34" s="169"/>
      <c r="AW34" s="169"/>
      <c r="AX34" s="169"/>
    </row>
    <row r="35" spans="2:50" ht="15.75" thickBot="1" x14ac:dyDescent="0.3">
      <c r="B35" s="7" t="s">
        <v>409</v>
      </c>
      <c r="F35" s="332">
        <f>SUM(F33:F34)</f>
        <v>0</v>
      </c>
      <c r="G35" s="333"/>
      <c r="H35" s="333">
        <f>SUM(H33:H34)</f>
        <v>0</v>
      </c>
      <c r="I35" s="333"/>
      <c r="J35" s="335">
        <f>SUM(J33:J34)</f>
        <v>0</v>
      </c>
      <c r="K35" s="27"/>
      <c r="L35" s="316">
        <f>SUM(L33:L34)</f>
        <v>0</v>
      </c>
      <c r="M35" s="27"/>
      <c r="N35" s="320">
        <f>SUM(N33:N34)</f>
        <v>0</v>
      </c>
      <c r="O35" s="27"/>
      <c r="P35" s="317">
        <f>SUM(P33:P34)</f>
        <v>0</v>
      </c>
      <c r="S35" s="461"/>
      <c r="AG35" s="169"/>
      <c r="AH35" s="169"/>
      <c r="AI35" s="169"/>
      <c r="AJ35" s="262"/>
      <c r="AK35" s="260"/>
      <c r="AL35" s="260"/>
      <c r="AM35" s="256"/>
      <c r="AN35" s="264"/>
      <c r="AO35" s="256"/>
      <c r="AP35" s="264">
        <f t="shared" si="0"/>
        <v>0</v>
      </c>
      <c r="AQ35" s="264">
        <f t="shared" si="1"/>
        <v>0</v>
      </c>
      <c r="AR35" s="169"/>
      <c r="AS35" s="169"/>
      <c r="AT35" s="169"/>
      <c r="AU35" s="169"/>
      <c r="AV35" s="169"/>
      <c r="AW35" s="169"/>
      <c r="AX35" s="169"/>
    </row>
    <row r="36" spans="2:50" x14ac:dyDescent="0.25">
      <c r="F36" s="370"/>
      <c r="G36" s="370"/>
      <c r="H36" s="370"/>
      <c r="I36" s="370"/>
      <c r="J36" s="370"/>
      <c r="K36" s="27"/>
      <c r="L36" s="316"/>
      <c r="M36" s="27"/>
      <c r="N36" s="27"/>
      <c r="O36" s="27"/>
      <c r="P36" s="317"/>
      <c r="S36" s="461"/>
      <c r="AG36" s="169"/>
      <c r="AH36" s="169"/>
      <c r="AI36" s="169"/>
      <c r="AJ36" s="262"/>
      <c r="AK36" s="260"/>
      <c r="AL36" s="260"/>
      <c r="AM36" s="256"/>
      <c r="AN36" s="264"/>
      <c r="AO36" s="256"/>
      <c r="AP36" s="264">
        <f t="shared" si="0"/>
        <v>0</v>
      </c>
      <c r="AQ36" s="264">
        <f t="shared" si="1"/>
        <v>0</v>
      </c>
      <c r="AR36" s="169"/>
      <c r="AS36" s="169"/>
      <c r="AT36" s="169"/>
      <c r="AU36" s="169"/>
      <c r="AV36" s="169"/>
      <c r="AW36" s="169"/>
      <c r="AX36" s="169"/>
    </row>
    <row r="37" spans="2:50" x14ac:dyDescent="0.25">
      <c r="F37" s="27"/>
      <c r="G37" s="27"/>
      <c r="H37" s="27"/>
      <c r="I37" s="27"/>
      <c r="J37" s="112" t="s">
        <v>110</v>
      </c>
      <c r="K37" s="27"/>
      <c r="L37" s="325">
        <f>L30+L35</f>
        <v>0</v>
      </c>
      <c r="M37" s="27"/>
      <c r="N37" s="326">
        <f>N30+N35</f>
        <v>0</v>
      </c>
      <c r="O37" s="27"/>
      <c r="P37" s="327">
        <f>P30+P35</f>
        <v>0</v>
      </c>
      <c r="S37" s="461"/>
      <c r="AI37" s="94" t="s">
        <v>829</v>
      </c>
      <c r="AJ37" s="298">
        <f>SUM(AJ7:AJ36)</f>
        <v>0</v>
      </c>
      <c r="AK37" s="299"/>
      <c r="AL37" s="299"/>
      <c r="AM37" s="300">
        <f>SUM(AM7:AM36)</f>
        <v>0</v>
      </c>
      <c r="AN37" s="300">
        <f>SUM(AN7:AN36)</f>
        <v>0</v>
      </c>
      <c r="AO37" s="300">
        <f>SUM(AO7:AO36)</f>
        <v>0</v>
      </c>
      <c r="AP37" s="300">
        <f>SUM(AP7:AP36)</f>
        <v>0</v>
      </c>
      <c r="AQ37" s="300">
        <f>SUM(AQ7:AQ36)</f>
        <v>0</v>
      </c>
    </row>
    <row r="38" spans="2:50" ht="15.75" thickBot="1" x14ac:dyDescent="0.3">
      <c r="F38" s="371"/>
      <c r="G38" s="371"/>
      <c r="H38" s="371"/>
      <c r="I38" s="371"/>
      <c r="J38" s="112"/>
      <c r="K38" s="27"/>
      <c r="L38" s="372"/>
      <c r="M38" s="373"/>
      <c r="N38" s="373"/>
      <c r="O38" s="373"/>
      <c r="P38" s="374"/>
      <c r="S38" s="461"/>
    </row>
    <row r="39" spans="2:50" ht="15.75" thickBot="1" x14ac:dyDescent="0.3">
      <c r="F39" s="275"/>
      <c r="G39" s="275"/>
      <c r="H39" s="275"/>
      <c r="I39" s="275"/>
      <c r="J39" s="112"/>
      <c r="K39" s="275"/>
      <c r="L39" s="275"/>
      <c r="M39" s="275"/>
      <c r="N39" s="275"/>
      <c r="O39" s="275"/>
      <c r="P39" s="275"/>
      <c r="S39" s="461"/>
    </row>
    <row r="40" spans="2:50" ht="15.75" thickBot="1" x14ac:dyDescent="0.3">
      <c r="F40" s="275"/>
      <c r="G40" s="275"/>
      <c r="H40" s="275"/>
      <c r="I40" s="275"/>
      <c r="J40" s="112" t="s">
        <v>54</v>
      </c>
      <c r="K40" s="275"/>
      <c r="L40" s="375">
        <f>L37</f>
        <v>0</v>
      </c>
      <c r="M40" s="249"/>
      <c r="N40" s="249"/>
      <c r="O40" s="249"/>
      <c r="P40" s="375">
        <f>P37</f>
        <v>0</v>
      </c>
      <c r="S40" s="461"/>
    </row>
    <row r="41" spans="2:50" x14ac:dyDescent="0.25">
      <c r="F41" s="5"/>
      <c r="G41" s="5"/>
      <c r="H41" s="5"/>
      <c r="I41" s="5"/>
      <c r="J41" s="112"/>
      <c r="K41" s="5"/>
      <c r="L41" s="5"/>
      <c r="M41" s="5"/>
      <c r="N41" s="5"/>
      <c r="O41" s="5"/>
      <c r="P41" s="5"/>
      <c r="S41" s="461"/>
    </row>
    <row r="42" spans="2:50" ht="15.75" thickBot="1" x14ac:dyDescent="0.3">
      <c r="B42" s="94" t="s">
        <v>220</v>
      </c>
      <c r="F42" s="5"/>
      <c r="G42" s="5"/>
      <c r="H42" s="5"/>
      <c r="I42" s="5"/>
      <c r="J42" s="5"/>
      <c r="K42" s="5"/>
      <c r="L42" s="5"/>
      <c r="M42" s="5"/>
      <c r="N42" s="5"/>
      <c r="O42" s="5"/>
      <c r="P42" s="5"/>
      <c r="S42" s="461"/>
    </row>
    <row r="43" spans="2:50" x14ac:dyDescent="0.25">
      <c r="B43" s="246" t="s">
        <v>729</v>
      </c>
      <c r="C43" t="s">
        <v>198</v>
      </c>
      <c r="F43" s="282"/>
      <c r="G43" s="283"/>
      <c r="H43" s="283"/>
      <c r="I43" s="283"/>
      <c r="J43" s="284"/>
      <c r="K43" s="5"/>
      <c r="L43" s="282"/>
      <c r="M43" s="283"/>
      <c r="N43" s="283">
        <f>P43-L43</f>
        <v>0</v>
      </c>
      <c r="O43" s="283"/>
      <c r="P43" s="284"/>
      <c r="S43" s="461"/>
    </row>
    <row r="44" spans="2:50" x14ac:dyDescent="0.25">
      <c r="B44" s="246" t="s">
        <v>730</v>
      </c>
      <c r="C44" t="s">
        <v>221</v>
      </c>
      <c r="F44" s="116"/>
      <c r="G44" s="117"/>
      <c r="H44" s="117"/>
      <c r="I44" s="117"/>
      <c r="J44" s="118"/>
      <c r="K44" s="5"/>
      <c r="L44" s="116"/>
      <c r="M44" s="117"/>
      <c r="N44" s="117">
        <f>P44-L44</f>
        <v>0</v>
      </c>
      <c r="O44" s="117"/>
      <c r="P44" s="118"/>
      <c r="S44" s="461"/>
    </row>
    <row r="45" spans="2:50" x14ac:dyDescent="0.25">
      <c r="B45" s="246" t="s">
        <v>731</v>
      </c>
      <c r="C45" t="s">
        <v>222</v>
      </c>
      <c r="F45" s="116"/>
      <c r="G45" s="117"/>
      <c r="H45" s="117"/>
      <c r="I45" s="117"/>
      <c r="J45" s="118"/>
      <c r="K45" s="5"/>
      <c r="L45" s="116"/>
      <c r="M45" s="117"/>
      <c r="N45" s="117">
        <f t="shared" ref="N45:N48" si="5">P45-L45</f>
        <v>0</v>
      </c>
      <c r="O45" s="117"/>
      <c r="P45" s="118"/>
      <c r="S45" s="461"/>
    </row>
    <row r="46" spans="2:50" x14ac:dyDescent="0.25">
      <c r="B46" s="246" t="s">
        <v>732</v>
      </c>
      <c r="C46" t="s">
        <v>223</v>
      </c>
      <c r="F46" s="116"/>
      <c r="G46" s="117"/>
      <c r="H46" s="117"/>
      <c r="I46" s="117"/>
      <c r="J46" s="118"/>
      <c r="K46" s="5"/>
      <c r="L46" s="116"/>
      <c r="M46" s="117"/>
      <c r="N46" s="117">
        <f t="shared" si="5"/>
        <v>0</v>
      </c>
      <c r="O46" s="117"/>
      <c r="P46" s="118"/>
      <c r="S46" s="461"/>
    </row>
    <row r="47" spans="2:50" x14ac:dyDescent="0.25">
      <c r="B47" s="246" t="s">
        <v>733</v>
      </c>
      <c r="C47" t="s">
        <v>245</v>
      </c>
      <c r="F47" s="116"/>
      <c r="G47" s="117"/>
      <c r="H47" s="117"/>
      <c r="I47" s="117"/>
      <c r="J47" s="118"/>
      <c r="K47" s="5"/>
      <c r="L47" s="116"/>
      <c r="M47" s="117"/>
      <c r="N47" s="117">
        <f t="shared" si="5"/>
        <v>0</v>
      </c>
      <c r="O47" s="117"/>
      <c r="P47" s="118"/>
    </row>
    <row r="48" spans="2:50" x14ac:dyDescent="0.25">
      <c r="B48" s="246" t="s">
        <v>734</v>
      </c>
      <c r="C48" t="s">
        <v>224</v>
      </c>
      <c r="F48" s="285"/>
      <c r="G48" s="117"/>
      <c r="H48" s="286"/>
      <c r="I48" s="117"/>
      <c r="J48" s="287"/>
      <c r="K48" s="5"/>
      <c r="L48" s="285"/>
      <c r="M48" s="117"/>
      <c r="N48" s="286">
        <f t="shared" si="5"/>
        <v>0</v>
      </c>
      <c r="O48" s="117"/>
      <c r="P48" s="287"/>
    </row>
    <row r="49" spans="2:16" ht="15.75" thickBot="1" x14ac:dyDescent="0.3">
      <c r="B49"/>
      <c r="D49" t="s">
        <v>225</v>
      </c>
      <c r="F49" s="312">
        <f>SUM(F43:F48)</f>
        <v>0</v>
      </c>
      <c r="G49" s="313"/>
      <c r="H49" s="313">
        <f>SUM(H43:H48)</f>
        <v>0</v>
      </c>
      <c r="I49" s="313"/>
      <c r="J49" s="314">
        <f>SUM(J43:J48)</f>
        <v>0</v>
      </c>
      <c r="K49" s="5"/>
      <c r="L49" s="312">
        <f>SUM(L43:L48)</f>
        <v>0</v>
      </c>
      <c r="M49" s="313"/>
      <c r="N49" s="313">
        <f>SUM(N43:N48)</f>
        <v>0</v>
      </c>
      <c r="O49" s="313"/>
      <c r="P49" s="314">
        <f>SUM(P43:P48)</f>
        <v>0</v>
      </c>
    </row>
  </sheetData>
  <mergeCells count="5">
    <mergeCell ref="S1:S46"/>
    <mergeCell ref="U3:AA3"/>
    <mergeCell ref="AR3:AX3"/>
    <mergeCell ref="U4:AA4"/>
    <mergeCell ref="AR4:AX4"/>
  </mergeCells>
  <pageMargins left="0.27" right="0.25" top="0.43" bottom="0.4" header="0.3" footer="0.17"/>
  <pageSetup scale="87" orientation="portrait" r:id="rId1"/>
  <headerFooter>
    <oddFooter>&amp;L&amp;D &amp;F&amp;C30
&amp;R&amp;A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pageSetUpPr fitToPage="1"/>
  </sheetPr>
  <dimension ref="A1:AE46"/>
  <sheetViews>
    <sheetView zoomScale="90" zoomScaleNormal="90" workbookViewId="0">
      <selection activeCell="P34" sqref="P34"/>
    </sheetView>
  </sheetViews>
  <sheetFormatPr defaultRowHeight="15" x14ac:dyDescent="0.25"/>
  <cols>
    <col min="1" max="1" width="2.42578125" customWidth="1"/>
    <col min="2" max="2" width="6.42578125" style="7" customWidth="1"/>
    <col min="3" max="3" width="4.140625" customWidth="1"/>
    <col min="4" max="4" width="20.28515625" customWidth="1"/>
    <col min="5" max="5" width="0.85546875" customWidth="1"/>
    <col min="6" max="6" width="11.140625" customWidth="1"/>
    <col min="7" max="7" width="1.42578125" customWidth="1"/>
    <col min="8" max="8" width="11.140625" customWidth="1"/>
    <col min="9" max="9" width="0.85546875" customWidth="1"/>
    <col min="10" max="10" width="12.28515625" customWidth="1"/>
    <col min="11" max="11" width="1" customWidth="1"/>
    <col min="12" max="12" width="12.42578125" customWidth="1"/>
    <col min="13" max="13" width="0.85546875" customWidth="1"/>
    <col min="14" max="14" width="12.85546875" bestFit="1" customWidth="1"/>
    <col min="15" max="15" width="0.5703125" customWidth="1"/>
    <col min="16" max="16" width="12.85546875" bestFit="1" customWidth="1"/>
    <col min="17" max="17" width="1.140625" customWidth="1"/>
    <col min="19" max="19" width="8.85546875" style="258"/>
    <col min="20" max="20" width="13.140625" customWidth="1"/>
    <col min="28" max="28" width="24.28515625" customWidth="1"/>
    <col min="29" max="29" width="18" customWidth="1"/>
    <col min="30" max="30" width="17.28515625" customWidth="1"/>
    <col min="31" max="31" width="16.140625" customWidth="1"/>
  </cols>
  <sheetData>
    <row r="1" spans="1:31" ht="14.45" customHeight="1" x14ac:dyDescent="0.25">
      <c r="A1" s="462" t="str">
        <f>TOC!$A$1</f>
        <v>Hinsdale County School District RE-1</v>
      </c>
      <c r="B1" s="462"/>
      <c r="C1" s="462"/>
      <c r="D1" s="462"/>
      <c r="E1" s="462"/>
      <c r="F1" s="462"/>
      <c r="G1" s="462"/>
      <c r="H1" s="462"/>
      <c r="I1" s="462"/>
      <c r="J1" s="462"/>
      <c r="K1" s="462"/>
      <c r="L1" s="462"/>
      <c r="M1" s="462"/>
      <c r="N1" s="462"/>
      <c r="O1" s="462"/>
      <c r="P1" s="462"/>
      <c r="Q1" s="5"/>
      <c r="S1" s="461" t="s">
        <v>822</v>
      </c>
    </row>
    <row r="2" spans="1:31" ht="15.75" thickBot="1" x14ac:dyDescent="0.3">
      <c r="A2" s="463" t="str">
        <f>BondRedempt!A2</f>
        <v>Adopted  Budget</v>
      </c>
      <c r="B2" s="463"/>
      <c r="C2" s="463"/>
      <c r="D2" s="463"/>
      <c r="E2" s="463"/>
      <c r="F2" s="463"/>
      <c r="G2" s="463"/>
      <c r="H2" s="463"/>
      <c r="I2" s="463"/>
      <c r="J2" s="463"/>
      <c r="K2" s="463"/>
      <c r="L2" s="463"/>
      <c r="M2" s="463"/>
      <c r="N2" s="463"/>
      <c r="O2" s="463"/>
      <c r="P2" s="463"/>
      <c r="Q2" s="5"/>
      <c r="S2" s="461"/>
    </row>
    <row r="3" spans="1:31" ht="16.5" thickBot="1" x14ac:dyDescent="0.3">
      <c r="A3" s="463" t="s">
        <v>870</v>
      </c>
      <c r="B3" s="463"/>
      <c r="C3" s="463"/>
      <c r="D3" s="463"/>
      <c r="E3" s="463"/>
      <c r="F3" s="463"/>
      <c r="G3" s="463"/>
      <c r="H3" s="463"/>
      <c r="I3" s="463"/>
      <c r="J3" s="463"/>
      <c r="K3" s="463"/>
      <c r="L3" s="463"/>
      <c r="M3" s="463"/>
      <c r="N3" s="463"/>
      <c r="O3" s="463"/>
      <c r="P3" s="463"/>
      <c r="Q3" s="5"/>
      <c r="S3" s="461"/>
      <c r="U3" s="459" t="s">
        <v>673</v>
      </c>
      <c r="V3" s="459"/>
      <c r="W3" s="459"/>
      <c r="X3" s="459"/>
      <c r="Y3" s="459"/>
      <c r="Z3" s="459"/>
      <c r="AA3" s="459"/>
      <c r="AC3" s="222" t="s">
        <v>211</v>
      </c>
      <c r="AD3" s="222" t="s">
        <v>211</v>
      </c>
      <c r="AE3" s="222" t="s">
        <v>676</v>
      </c>
    </row>
    <row r="4" spans="1:31" ht="16.5" thickBot="1" x14ac:dyDescent="0.3">
      <c r="A4" s="463" t="str">
        <f>BondRedempt!A4</f>
        <v>FY 2023/24</v>
      </c>
      <c r="B4" s="463"/>
      <c r="C4" s="463"/>
      <c r="D4" s="463"/>
      <c r="E4" s="463"/>
      <c r="F4" s="463"/>
      <c r="G4" s="463"/>
      <c r="H4" s="463"/>
      <c r="I4" s="463"/>
      <c r="J4" s="463"/>
      <c r="K4" s="463"/>
      <c r="L4" s="463"/>
      <c r="M4" s="463"/>
      <c r="N4" s="463"/>
      <c r="O4" s="463"/>
      <c r="P4" s="463"/>
      <c r="Q4" s="5"/>
      <c r="S4" s="461"/>
      <c r="U4" s="460" t="s">
        <v>823</v>
      </c>
      <c r="V4" s="460"/>
      <c r="W4" s="460"/>
      <c r="X4" s="460"/>
      <c r="Y4" s="460"/>
      <c r="Z4" s="460"/>
      <c r="AA4" s="460"/>
      <c r="AC4" s="222"/>
      <c r="AD4" s="222" t="s">
        <v>810</v>
      </c>
      <c r="AE4" s="222"/>
    </row>
    <row r="5" spans="1:31" ht="15.75" thickBot="1" x14ac:dyDescent="0.3">
      <c r="F5" s="28" t="str">
        <f>'GF Summary'!$F$6</f>
        <v>Actuals</v>
      </c>
      <c r="G5" s="29"/>
      <c r="H5" s="29" t="str">
        <f>'GF Summary'!$H$6</f>
        <v>Actuals</v>
      </c>
      <c r="I5" s="29"/>
      <c r="J5" s="30" t="str">
        <f>'GF Summary'!$J$6</f>
        <v>Actuals</v>
      </c>
      <c r="K5" s="5"/>
      <c r="L5" s="28" t="str">
        <f>'GF Summary'!$L$6</f>
        <v>Revised</v>
      </c>
      <c r="M5" s="29"/>
      <c r="N5" s="29"/>
      <c r="O5" s="29"/>
      <c r="P5" s="30" t="str">
        <f>'GF Summary'!$P$6</f>
        <v>Proposed</v>
      </c>
      <c r="Q5" s="5"/>
      <c r="S5" s="461"/>
      <c r="T5" t="s">
        <v>821</v>
      </c>
      <c r="U5" s="5" t="s">
        <v>819</v>
      </c>
      <c r="V5" s="5" t="s">
        <v>819</v>
      </c>
      <c r="W5" s="5" t="s">
        <v>819</v>
      </c>
      <c r="X5" s="5" t="s">
        <v>819</v>
      </c>
      <c r="Y5" s="5" t="s">
        <v>819</v>
      </c>
      <c r="Z5" s="5" t="s">
        <v>819</v>
      </c>
      <c r="AA5" s="5" t="s">
        <v>819</v>
      </c>
      <c r="AC5" s="5" t="s">
        <v>820</v>
      </c>
      <c r="AD5" s="5" t="s">
        <v>820</v>
      </c>
      <c r="AE5" s="5" t="s">
        <v>820</v>
      </c>
    </row>
    <row r="6" spans="1:31" ht="15.75" thickBot="1" x14ac:dyDescent="0.3">
      <c r="F6" s="31" t="str">
        <f>'GF Summary'!$F$7</f>
        <v>FY 19-20</v>
      </c>
      <c r="G6" s="32"/>
      <c r="H6" s="33" t="str">
        <f>'GF Summary'!$H$7</f>
        <v>FY 20-21</v>
      </c>
      <c r="I6" s="33"/>
      <c r="J6" s="34" t="str">
        <f>'GF Summary'!$J$7</f>
        <v>FY 21-22</v>
      </c>
      <c r="K6" s="5"/>
      <c r="L6" s="31" t="str">
        <f>'GF Summary'!$L$7</f>
        <v>FY 22-23</v>
      </c>
      <c r="M6" s="33"/>
      <c r="N6" s="33" t="s">
        <v>81</v>
      </c>
      <c r="O6" s="33"/>
      <c r="P6" s="34" t="str">
        <f>'GF Summary'!$P$7</f>
        <v>FY 23-24</v>
      </c>
      <c r="Q6" s="5"/>
      <c r="S6" s="461"/>
      <c r="U6" s="218" t="s">
        <v>420</v>
      </c>
      <c r="V6" s="221" t="s">
        <v>415</v>
      </c>
      <c r="W6" s="219" t="s">
        <v>421</v>
      </c>
      <c r="X6" s="221" t="s">
        <v>674</v>
      </c>
      <c r="Y6" s="219" t="s">
        <v>675</v>
      </c>
      <c r="Z6" s="221" t="s">
        <v>424</v>
      </c>
      <c r="AA6" s="220" t="s">
        <v>425</v>
      </c>
      <c r="AB6" s="220" t="s">
        <v>809</v>
      </c>
      <c r="AC6" s="221" t="s">
        <v>430</v>
      </c>
      <c r="AD6" s="220" t="s">
        <v>811</v>
      </c>
      <c r="AE6" s="221" t="s">
        <v>430</v>
      </c>
    </row>
    <row r="7" spans="1:31" x14ac:dyDescent="0.25">
      <c r="B7" s="7" t="s">
        <v>82</v>
      </c>
      <c r="F7" s="323"/>
      <c r="G7" s="322"/>
      <c r="H7" s="322"/>
      <c r="I7" s="322"/>
      <c r="J7" s="324"/>
      <c r="K7" s="27"/>
      <c r="L7" s="323"/>
      <c r="M7" s="322"/>
      <c r="N7" s="322"/>
      <c r="O7" s="322"/>
      <c r="P7" s="324"/>
      <c r="Q7" s="5"/>
      <c r="S7" s="461"/>
      <c r="U7" s="169"/>
      <c r="V7" s="169"/>
      <c r="W7" s="169"/>
      <c r="X7" s="169"/>
      <c r="Y7" s="169"/>
      <c r="Z7" s="169"/>
      <c r="AA7" s="169"/>
      <c r="AB7" s="169"/>
      <c r="AC7" s="256"/>
      <c r="AD7" s="256"/>
      <c r="AE7" s="257"/>
    </row>
    <row r="8" spans="1:31" x14ac:dyDescent="0.25">
      <c r="C8" t="s">
        <v>745</v>
      </c>
      <c r="F8" s="316"/>
      <c r="G8" s="27"/>
      <c r="H8" s="27"/>
      <c r="I8" s="27"/>
      <c r="J8" s="317"/>
      <c r="K8" s="27"/>
      <c r="L8" s="316"/>
      <c r="M8" s="27"/>
      <c r="N8" s="27">
        <f>P8-L8</f>
        <v>0</v>
      </c>
      <c r="O8" s="27"/>
      <c r="P8" s="317"/>
      <c r="Q8" s="5"/>
      <c r="S8" s="461"/>
      <c r="U8" s="169"/>
      <c r="V8" s="169"/>
      <c r="W8" s="169"/>
      <c r="X8" s="169"/>
      <c r="Y8" s="169"/>
      <c r="Z8" s="169"/>
      <c r="AA8" s="169"/>
      <c r="AB8" s="169"/>
      <c r="AC8" s="169"/>
      <c r="AD8" s="169"/>
      <c r="AE8" s="102"/>
    </row>
    <row r="9" spans="1:31" x14ac:dyDescent="0.25">
      <c r="B9" s="7" t="s">
        <v>84</v>
      </c>
      <c r="F9" s="318">
        <f>SUM(F8:F8)</f>
        <v>0</v>
      </c>
      <c r="G9" s="322"/>
      <c r="H9" s="320">
        <f>SUM(H8:H8)</f>
        <v>0</v>
      </c>
      <c r="I9" s="322"/>
      <c r="J9" s="321">
        <f>SUM(J8:J8)</f>
        <v>0</v>
      </c>
      <c r="K9" s="27"/>
      <c r="L9" s="318">
        <f>SUM(L8:L8)</f>
        <v>0</v>
      </c>
      <c r="M9" s="322"/>
      <c r="N9" s="320">
        <f>SUM(N8:N8)</f>
        <v>0</v>
      </c>
      <c r="O9" s="322"/>
      <c r="P9" s="321">
        <f>SUM(P8:P8)</f>
        <v>0</v>
      </c>
      <c r="Q9" s="5"/>
      <c r="S9" s="461"/>
      <c r="U9" s="169"/>
      <c r="V9" s="169"/>
      <c r="W9" s="169"/>
      <c r="X9" s="169"/>
      <c r="Y9" s="169"/>
      <c r="Z9" s="169"/>
      <c r="AA9" s="169"/>
      <c r="AB9" s="169"/>
      <c r="AC9" s="169"/>
      <c r="AD9" s="169"/>
      <c r="AE9" s="102"/>
    </row>
    <row r="10" spans="1:31" x14ac:dyDescent="0.25">
      <c r="F10" s="323"/>
      <c r="G10" s="322"/>
      <c r="H10" s="322"/>
      <c r="I10" s="322"/>
      <c r="J10" s="324"/>
      <c r="K10" s="27"/>
      <c r="L10" s="323"/>
      <c r="M10" s="322"/>
      <c r="N10" s="322"/>
      <c r="O10" s="322"/>
      <c r="P10" s="324"/>
      <c r="Q10" s="5"/>
      <c r="S10" s="461"/>
      <c r="U10" s="169"/>
      <c r="V10" s="169"/>
      <c r="W10" s="169"/>
      <c r="X10" s="169"/>
      <c r="Y10" s="169"/>
      <c r="Z10" s="169"/>
      <c r="AA10" s="169"/>
      <c r="AB10" s="169"/>
      <c r="AC10" s="169"/>
      <c r="AD10" s="169"/>
      <c r="AE10" s="102"/>
    </row>
    <row r="11" spans="1:31" x14ac:dyDescent="0.25">
      <c r="B11" s="7" t="s">
        <v>85</v>
      </c>
      <c r="F11" s="316"/>
      <c r="G11" s="27"/>
      <c r="H11" s="27"/>
      <c r="I11" s="27"/>
      <c r="J11" s="317"/>
      <c r="K11" s="27"/>
      <c r="L11" s="316"/>
      <c r="M11" s="27"/>
      <c r="N11" s="27"/>
      <c r="O11" s="27"/>
      <c r="P11" s="317"/>
      <c r="S11" s="461"/>
      <c r="U11" s="169"/>
      <c r="V11" s="169"/>
      <c r="W11" s="169"/>
      <c r="X11" s="169"/>
      <c r="Y11" s="169"/>
      <c r="Z11" s="169"/>
      <c r="AA11" s="169"/>
      <c r="AB11" s="169"/>
      <c r="AC11" s="169"/>
      <c r="AD11" s="169"/>
      <c r="AE11" s="102"/>
    </row>
    <row r="12" spans="1:31" x14ac:dyDescent="0.25">
      <c r="C12" t="s">
        <v>86</v>
      </c>
      <c r="F12" s="316"/>
      <c r="G12" s="27"/>
      <c r="H12" s="27"/>
      <c r="I12" s="27"/>
      <c r="J12" s="317"/>
      <c r="K12" s="27"/>
      <c r="L12" s="316"/>
      <c r="M12" s="27"/>
      <c r="N12" s="27">
        <f t="shared" ref="N12:N15" si="0">P12-L12</f>
        <v>0</v>
      </c>
      <c r="O12" s="27"/>
      <c r="P12" s="317"/>
      <c r="S12" s="461"/>
      <c r="U12" s="169"/>
      <c r="V12" s="169"/>
      <c r="W12" s="169"/>
      <c r="X12" s="169"/>
      <c r="Y12" s="169"/>
      <c r="Z12" s="169"/>
      <c r="AA12" s="169"/>
      <c r="AB12" s="169"/>
      <c r="AC12" s="169"/>
      <c r="AD12" s="169"/>
      <c r="AE12" s="102"/>
    </row>
    <row r="13" spans="1:31" x14ac:dyDescent="0.25">
      <c r="C13" t="s">
        <v>88</v>
      </c>
      <c r="F13" s="316"/>
      <c r="G13" s="27"/>
      <c r="H13" s="27"/>
      <c r="I13" s="27"/>
      <c r="J13" s="317"/>
      <c r="K13" s="27"/>
      <c r="L13" s="316"/>
      <c r="M13" s="27"/>
      <c r="N13" s="27">
        <f t="shared" si="0"/>
        <v>0</v>
      </c>
      <c r="O13" s="27"/>
      <c r="P13" s="317"/>
      <c r="S13" s="461"/>
      <c r="U13" s="169"/>
      <c r="V13" s="169"/>
      <c r="W13" s="169"/>
      <c r="X13" s="169"/>
      <c r="Y13" s="169"/>
      <c r="Z13" s="169"/>
      <c r="AA13" s="169"/>
      <c r="AB13" s="169"/>
      <c r="AC13" s="169"/>
      <c r="AD13" s="169"/>
      <c r="AE13" s="102"/>
    </row>
    <row r="14" spans="1:31" x14ac:dyDescent="0.25">
      <c r="C14" t="s">
        <v>89</v>
      </c>
      <c r="F14" s="316"/>
      <c r="G14" s="27"/>
      <c r="H14" s="27"/>
      <c r="I14" s="27"/>
      <c r="J14" s="317"/>
      <c r="K14" s="27"/>
      <c r="L14" s="316"/>
      <c r="M14" s="27"/>
      <c r="N14" s="27">
        <f t="shared" si="0"/>
        <v>0</v>
      </c>
      <c r="O14" s="27"/>
      <c r="P14" s="317"/>
      <c r="S14" s="461"/>
      <c r="U14" s="169"/>
      <c r="V14" s="169"/>
      <c r="W14" s="169"/>
      <c r="X14" s="169"/>
      <c r="Y14" s="169"/>
      <c r="Z14" s="169"/>
      <c r="AA14" s="169"/>
      <c r="AB14" s="169"/>
      <c r="AC14" s="169"/>
      <c r="AD14" s="169"/>
      <c r="AE14" s="102"/>
    </row>
    <row r="15" spans="1:31" x14ac:dyDescent="0.25">
      <c r="C15" t="s">
        <v>182</v>
      </c>
      <c r="F15" s="325"/>
      <c r="G15" s="27"/>
      <c r="H15" s="326"/>
      <c r="I15" s="27"/>
      <c r="J15" s="327"/>
      <c r="K15" s="27"/>
      <c r="L15" s="325"/>
      <c r="M15" s="27"/>
      <c r="N15" s="326">
        <f t="shared" si="0"/>
        <v>0</v>
      </c>
      <c r="O15" s="27"/>
      <c r="P15" s="327"/>
      <c r="S15" s="461"/>
      <c r="U15" s="169"/>
      <c r="V15" s="169"/>
      <c r="W15" s="169"/>
      <c r="X15" s="169"/>
      <c r="Y15" s="169"/>
      <c r="Z15" s="169"/>
      <c r="AA15" s="169"/>
      <c r="AB15" s="169"/>
      <c r="AC15" s="169"/>
      <c r="AD15" s="169"/>
      <c r="AE15" s="102"/>
    </row>
    <row r="16" spans="1:31" x14ac:dyDescent="0.25">
      <c r="B16" s="7" t="s">
        <v>90</v>
      </c>
      <c r="F16" s="316">
        <f>SUM(F11:F15)</f>
        <v>0</v>
      </c>
      <c r="G16" s="27"/>
      <c r="H16" s="27">
        <f>SUM(H11:H15)</f>
        <v>0</v>
      </c>
      <c r="I16" s="27"/>
      <c r="J16" s="317">
        <f>SUM(J12:J15)</f>
        <v>0</v>
      </c>
      <c r="K16" s="27"/>
      <c r="L16" s="316">
        <f>SUM(L11:L15)</f>
        <v>0</v>
      </c>
      <c r="M16" s="27"/>
      <c r="N16" s="27">
        <f>SUM(N11:N15)</f>
        <v>0</v>
      </c>
      <c r="O16" s="27"/>
      <c r="P16" s="317">
        <f>SUM(P11:P15)</f>
        <v>0</v>
      </c>
      <c r="S16" s="461"/>
      <c r="U16" s="169"/>
      <c r="V16" s="169"/>
      <c r="W16" s="169"/>
      <c r="X16" s="169"/>
      <c r="Y16" s="169"/>
      <c r="Z16" s="169"/>
      <c r="AA16" s="169"/>
      <c r="AB16" s="169"/>
      <c r="AC16" s="169"/>
      <c r="AD16" s="169"/>
      <c r="AE16" s="102"/>
    </row>
    <row r="17" spans="2:31" x14ac:dyDescent="0.25">
      <c r="F17" s="316"/>
      <c r="G17" s="27"/>
      <c r="H17" s="27"/>
      <c r="I17" s="27"/>
      <c r="J17" s="317"/>
      <c r="K17" s="27"/>
      <c r="L17" s="316"/>
      <c r="M17" s="27"/>
      <c r="N17" s="27"/>
      <c r="O17" s="27"/>
      <c r="P17" s="317"/>
      <c r="S17" s="461"/>
      <c r="U17" s="169"/>
      <c r="V17" s="169"/>
      <c r="W17" s="169"/>
      <c r="X17" s="169"/>
      <c r="Y17" s="169"/>
      <c r="Z17" s="169"/>
      <c r="AA17" s="169"/>
      <c r="AB17" s="169"/>
      <c r="AC17" s="169"/>
      <c r="AD17" s="169"/>
      <c r="AE17" s="102"/>
    </row>
    <row r="18" spans="2:31" x14ac:dyDescent="0.25">
      <c r="B18" s="7" t="s">
        <v>91</v>
      </c>
      <c r="F18" s="325">
        <f>F9+F16</f>
        <v>0</v>
      </c>
      <c r="G18" s="27"/>
      <c r="H18" s="326">
        <f>H9+H16</f>
        <v>0</v>
      </c>
      <c r="I18" s="27"/>
      <c r="J18" s="327">
        <f>J9+J16</f>
        <v>0</v>
      </c>
      <c r="K18" s="27"/>
      <c r="L18" s="325">
        <f>L9+L16</f>
        <v>0</v>
      </c>
      <c r="M18" s="27"/>
      <c r="N18" s="326">
        <f>N9+N16</f>
        <v>0</v>
      </c>
      <c r="O18" s="27"/>
      <c r="P18" s="327">
        <f>P9+P16</f>
        <v>0</v>
      </c>
      <c r="S18" s="461"/>
    </row>
    <row r="19" spans="2:31" x14ac:dyDescent="0.25">
      <c r="F19" s="316"/>
      <c r="G19" s="27"/>
      <c r="H19" s="320"/>
      <c r="I19" s="27"/>
      <c r="J19" s="321"/>
      <c r="K19" s="27"/>
      <c r="L19" s="316"/>
      <c r="M19" s="27"/>
      <c r="N19" s="320"/>
      <c r="O19" s="27"/>
      <c r="P19" s="321"/>
      <c r="S19" s="461"/>
    </row>
    <row r="20" spans="2:31" x14ac:dyDescent="0.25">
      <c r="B20" s="7" t="s">
        <v>92</v>
      </c>
      <c r="F20" s="316"/>
      <c r="G20" s="27"/>
      <c r="H20" s="27"/>
      <c r="I20" s="27"/>
      <c r="J20" s="317"/>
      <c r="K20" s="27"/>
      <c r="L20" s="316"/>
      <c r="M20" s="27"/>
      <c r="N20" s="27"/>
      <c r="O20" s="27"/>
      <c r="P20" s="317"/>
      <c r="S20" s="461"/>
    </row>
    <row r="21" spans="2:31" x14ac:dyDescent="0.25">
      <c r="B21" s="246" t="s">
        <v>728</v>
      </c>
      <c r="C21" t="s">
        <v>148</v>
      </c>
      <c r="F21" s="316"/>
      <c r="G21" s="27"/>
      <c r="H21" s="27"/>
      <c r="I21" s="27"/>
      <c r="J21" s="317"/>
      <c r="K21" s="27"/>
      <c r="L21" s="316"/>
      <c r="M21" s="27"/>
      <c r="N21" s="27">
        <f t="shared" ref="N21:N29" si="1">P21-L21</f>
        <v>0</v>
      </c>
      <c r="O21" s="27"/>
      <c r="P21" s="317"/>
      <c r="S21" s="461"/>
    </row>
    <row r="22" spans="2:31" x14ac:dyDescent="0.25">
      <c r="B22" s="246" t="s">
        <v>720</v>
      </c>
      <c r="C22" t="s">
        <v>149</v>
      </c>
      <c r="F22" s="316"/>
      <c r="G22" s="27"/>
      <c r="H22" s="27"/>
      <c r="I22" s="27"/>
      <c r="J22" s="317"/>
      <c r="K22" s="27"/>
      <c r="L22" s="316"/>
      <c r="M22" s="27"/>
      <c r="N22" s="27">
        <f t="shared" si="1"/>
        <v>0</v>
      </c>
      <c r="O22" s="27"/>
      <c r="P22" s="317"/>
      <c r="S22" s="461"/>
    </row>
    <row r="23" spans="2:31" x14ac:dyDescent="0.25">
      <c r="B23" s="246" t="s">
        <v>721</v>
      </c>
      <c r="C23" t="s">
        <v>150</v>
      </c>
      <c r="F23" s="316"/>
      <c r="G23" s="27"/>
      <c r="H23" s="27"/>
      <c r="I23" s="27"/>
      <c r="J23" s="317"/>
      <c r="K23" s="27"/>
      <c r="L23" s="316"/>
      <c r="M23" s="27"/>
      <c r="N23" s="27">
        <f t="shared" si="1"/>
        <v>0</v>
      </c>
      <c r="O23" s="27"/>
      <c r="P23" s="317"/>
      <c r="S23" s="461"/>
    </row>
    <row r="24" spans="2:31" x14ac:dyDescent="0.25">
      <c r="B24" s="246" t="s">
        <v>722</v>
      </c>
      <c r="C24" t="s">
        <v>151</v>
      </c>
      <c r="F24" s="316"/>
      <c r="G24" s="27"/>
      <c r="H24" s="27"/>
      <c r="I24" s="27"/>
      <c r="J24" s="317"/>
      <c r="K24" s="27"/>
      <c r="L24" s="316"/>
      <c r="M24" s="27"/>
      <c r="N24" s="27">
        <f t="shared" si="1"/>
        <v>0</v>
      </c>
      <c r="O24" s="27"/>
      <c r="P24" s="317"/>
      <c r="S24" s="461"/>
    </row>
    <row r="25" spans="2:31" x14ac:dyDescent="0.25">
      <c r="B25" s="246" t="s">
        <v>723</v>
      </c>
      <c r="C25" t="s">
        <v>102</v>
      </c>
      <c r="F25" s="316"/>
      <c r="G25" s="27"/>
      <c r="H25" s="27"/>
      <c r="I25" s="27"/>
      <c r="J25" s="317"/>
      <c r="K25" s="27"/>
      <c r="L25" s="316"/>
      <c r="M25" s="27"/>
      <c r="N25" s="27">
        <f t="shared" si="1"/>
        <v>0</v>
      </c>
      <c r="O25" s="27"/>
      <c r="P25" s="317"/>
      <c r="S25" s="461"/>
    </row>
    <row r="26" spans="2:31" x14ac:dyDescent="0.25">
      <c r="B26" s="246" t="s">
        <v>724</v>
      </c>
      <c r="C26" t="s">
        <v>152</v>
      </c>
      <c r="F26" s="316"/>
      <c r="G26" s="27"/>
      <c r="H26" s="27"/>
      <c r="I26" s="27"/>
      <c r="J26" s="317"/>
      <c r="K26" s="27"/>
      <c r="L26" s="316"/>
      <c r="M26" s="27"/>
      <c r="N26" s="27">
        <f t="shared" si="1"/>
        <v>0</v>
      </c>
      <c r="O26" s="27"/>
      <c r="P26" s="317"/>
      <c r="S26" s="461"/>
    </row>
    <row r="27" spans="2:31" x14ac:dyDescent="0.25">
      <c r="B27" s="246" t="s">
        <v>725</v>
      </c>
      <c r="C27" t="s">
        <v>153</v>
      </c>
      <c r="F27" s="316"/>
      <c r="G27" s="27"/>
      <c r="H27" s="27"/>
      <c r="I27" s="27"/>
      <c r="J27" s="317"/>
      <c r="K27" s="27"/>
      <c r="L27" s="316"/>
      <c r="M27" s="27"/>
      <c r="N27" s="27">
        <f t="shared" si="1"/>
        <v>0</v>
      </c>
      <c r="O27" s="27"/>
      <c r="P27" s="317"/>
      <c r="S27" s="461"/>
    </row>
    <row r="28" spans="2:31" x14ac:dyDescent="0.25">
      <c r="B28" s="246" t="s">
        <v>726</v>
      </c>
      <c r="C28" t="s">
        <v>154</v>
      </c>
      <c r="F28" s="316"/>
      <c r="G28" s="27"/>
      <c r="H28" s="27"/>
      <c r="I28" s="27"/>
      <c r="J28" s="317"/>
      <c r="K28" s="27"/>
      <c r="L28" s="316"/>
      <c r="M28" s="27"/>
      <c r="N28" s="27">
        <f t="shared" si="1"/>
        <v>0</v>
      </c>
      <c r="O28" s="27"/>
      <c r="P28" s="317"/>
      <c r="S28" s="461"/>
    </row>
    <row r="29" spans="2:31" x14ac:dyDescent="0.25">
      <c r="B29" s="246" t="s">
        <v>727</v>
      </c>
      <c r="C29" t="s">
        <v>155</v>
      </c>
      <c r="F29" s="325"/>
      <c r="G29" s="27"/>
      <c r="H29" s="326"/>
      <c r="I29" s="27"/>
      <c r="J29" s="327"/>
      <c r="K29" s="27"/>
      <c r="L29" s="325"/>
      <c r="M29" s="27"/>
      <c r="N29" s="326">
        <f t="shared" si="1"/>
        <v>0</v>
      </c>
      <c r="O29" s="27"/>
      <c r="P29" s="327"/>
      <c r="S29" s="461"/>
    </row>
    <row r="30" spans="2:31" x14ac:dyDescent="0.25">
      <c r="B30" s="7" t="s">
        <v>103</v>
      </c>
      <c r="F30" s="316">
        <f>SUM(F20:F29)</f>
        <v>0</v>
      </c>
      <c r="G30" s="27"/>
      <c r="H30" s="27">
        <f>SUM(H20:H29)</f>
        <v>0</v>
      </c>
      <c r="I30" s="27"/>
      <c r="J30" s="317">
        <f>SUM(J21:J29)</f>
        <v>0</v>
      </c>
      <c r="K30" s="27"/>
      <c r="L30" s="316">
        <f>SUM(L20:L29)</f>
        <v>0</v>
      </c>
      <c r="M30" s="27"/>
      <c r="N30" s="27">
        <f>SUM(N20:N29)</f>
        <v>0</v>
      </c>
      <c r="O30" s="27"/>
      <c r="P30" s="317">
        <f>SUM(P20:P29)</f>
        <v>0</v>
      </c>
      <c r="S30" s="461"/>
    </row>
    <row r="31" spans="2:31" x14ac:dyDescent="0.25">
      <c r="F31" s="316"/>
      <c r="G31" s="27"/>
      <c r="H31" s="27"/>
      <c r="I31" s="27"/>
      <c r="J31" s="317"/>
      <c r="K31" s="27"/>
      <c r="L31" s="316"/>
      <c r="M31" s="27"/>
      <c r="N31" s="27"/>
      <c r="O31" s="27"/>
      <c r="P31" s="317"/>
      <c r="S31" s="461"/>
    </row>
    <row r="32" spans="2:31" ht="15.75" thickBot="1" x14ac:dyDescent="0.3">
      <c r="D32" s="112" t="s">
        <v>717</v>
      </c>
      <c r="F32" s="328">
        <f>+F16-F30</f>
        <v>0</v>
      </c>
      <c r="G32" s="329"/>
      <c r="H32" s="329">
        <f>+H16-H30</f>
        <v>0</v>
      </c>
      <c r="I32" s="329"/>
      <c r="J32" s="330">
        <f>+J16-J30</f>
        <v>0</v>
      </c>
      <c r="K32" s="329"/>
      <c r="L32" s="328">
        <f>+L16-L30</f>
        <v>0</v>
      </c>
      <c r="M32" s="329"/>
      <c r="N32" s="329">
        <f>+N16-N30</f>
        <v>0</v>
      </c>
      <c r="O32" s="329"/>
      <c r="P32" s="330">
        <f>+P16-P30</f>
        <v>0</v>
      </c>
      <c r="S32" s="461"/>
    </row>
    <row r="33" spans="2:19" ht="15.75" thickTop="1" x14ac:dyDescent="0.25">
      <c r="B33" s="7" t="s">
        <v>107</v>
      </c>
      <c r="F33" s="316"/>
      <c r="G33" s="27"/>
      <c r="H33" s="27"/>
      <c r="I33" s="27"/>
      <c r="J33" s="317"/>
      <c r="K33" s="27"/>
      <c r="L33" s="316"/>
      <c r="M33" s="27"/>
      <c r="N33" s="27"/>
      <c r="O33" s="27"/>
      <c r="P33" s="317"/>
      <c r="S33" s="461"/>
    </row>
    <row r="34" spans="2:19" x14ac:dyDescent="0.25">
      <c r="C34" t="s">
        <v>745</v>
      </c>
      <c r="F34" s="325">
        <f>F9+F32</f>
        <v>0</v>
      </c>
      <c r="G34" s="27"/>
      <c r="H34" s="326">
        <f>H9+H32</f>
        <v>0</v>
      </c>
      <c r="I34" s="27"/>
      <c r="J34" s="327">
        <f>J9+J32</f>
        <v>0</v>
      </c>
      <c r="K34" s="27"/>
      <c r="L34" s="325">
        <f>L9-L32</f>
        <v>0</v>
      </c>
      <c r="M34" s="27"/>
      <c r="N34" s="326">
        <f t="shared" ref="N34" si="2">P34-L34</f>
        <v>0</v>
      </c>
      <c r="O34" s="27"/>
      <c r="P34" s="327">
        <f>P9-P32</f>
        <v>0</v>
      </c>
      <c r="S34" s="461"/>
    </row>
    <row r="35" spans="2:19" ht="15.75" thickBot="1" x14ac:dyDescent="0.3">
      <c r="B35" s="7" t="s">
        <v>409</v>
      </c>
      <c r="F35" s="332">
        <f>SUM(F33:F34)</f>
        <v>0</v>
      </c>
      <c r="G35" s="333"/>
      <c r="H35" s="333">
        <f>SUM(H33:H34)</f>
        <v>0</v>
      </c>
      <c r="I35" s="333"/>
      <c r="J35" s="335">
        <f>SUM(J33:J34)</f>
        <v>0</v>
      </c>
      <c r="K35" s="27"/>
      <c r="L35" s="316">
        <f>SUM(L33:L34)</f>
        <v>0</v>
      </c>
      <c r="M35" s="27"/>
      <c r="N35" s="27">
        <f>SUM(N33:N34)</f>
        <v>0</v>
      </c>
      <c r="O35" s="27"/>
      <c r="P35" s="317">
        <f>SUM(P33:P34)</f>
        <v>0</v>
      </c>
      <c r="S35" s="461"/>
    </row>
    <row r="36" spans="2:19" x14ac:dyDescent="0.25">
      <c r="F36" s="370"/>
      <c r="G36" s="370"/>
      <c r="H36" s="370"/>
      <c r="I36" s="370"/>
      <c r="J36" s="370"/>
      <c r="K36" s="27"/>
      <c r="L36" s="316"/>
      <c r="M36" s="27"/>
      <c r="N36" s="27"/>
      <c r="O36" s="27"/>
      <c r="P36" s="317"/>
      <c r="S36" s="461"/>
    </row>
    <row r="37" spans="2:19" x14ac:dyDescent="0.25">
      <c r="F37" s="27"/>
      <c r="G37" s="27"/>
      <c r="H37" s="27"/>
      <c r="I37" s="27"/>
      <c r="J37" s="112" t="s">
        <v>110</v>
      </c>
      <c r="K37" s="27"/>
      <c r="L37" s="325">
        <f>L30+L35</f>
        <v>0</v>
      </c>
      <c r="M37" s="27"/>
      <c r="N37" s="326">
        <f>N30+N35</f>
        <v>0</v>
      </c>
      <c r="O37" s="27"/>
      <c r="P37" s="327">
        <f>P30+P35</f>
        <v>0</v>
      </c>
      <c r="S37" s="461"/>
    </row>
    <row r="38" spans="2:19" ht="15.75" thickBot="1" x14ac:dyDescent="0.3">
      <c r="F38" s="371"/>
      <c r="G38" s="371"/>
      <c r="H38" s="371"/>
      <c r="I38" s="371"/>
      <c r="J38" s="112"/>
      <c r="K38" s="27"/>
      <c r="L38" s="372"/>
      <c r="M38" s="373"/>
      <c r="N38" s="373"/>
      <c r="O38" s="373"/>
      <c r="P38" s="374"/>
      <c r="S38" s="461"/>
    </row>
    <row r="39" spans="2:19" ht="15.75" thickBot="1" x14ac:dyDescent="0.3">
      <c r="F39" s="275"/>
      <c r="G39" s="275"/>
      <c r="H39" s="275"/>
      <c r="I39" s="275"/>
      <c r="J39" s="112"/>
      <c r="K39" s="275"/>
      <c r="L39" s="275"/>
      <c r="M39" s="275"/>
      <c r="N39" s="275"/>
      <c r="O39" s="275"/>
      <c r="P39" s="275"/>
      <c r="S39" s="461"/>
    </row>
    <row r="40" spans="2:19" ht="15.75" thickBot="1" x14ac:dyDescent="0.3">
      <c r="F40" s="275"/>
      <c r="G40" s="275"/>
      <c r="H40" s="275"/>
      <c r="I40" s="275"/>
      <c r="J40" s="112" t="s">
        <v>54</v>
      </c>
      <c r="K40" s="275"/>
      <c r="L40" s="375">
        <f>L30</f>
        <v>0</v>
      </c>
      <c r="M40" s="249"/>
      <c r="N40" s="249"/>
      <c r="O40" s="249"/>
      <c r="P40" s="375">
        <f>P37</f>
        <v>0</v>
      </c>
      <c r="S40" s="461"/>
    </row>
    <row r="41" spans="2:19" x14ac:dyDescent="0.25">
      <c r="J41" s="112"/>
      <c r="S41" s="461"/>
    </row>
    <row r="42" spans="2:19" x14ac:dyDescent="0.25">
      <c r="S42" s="461"/>
    </row>
    <row r="43" spans="2:19" x14ac:dyDescent="0.25">
      <c r="S43" s="461"/>
    </row>
    <row r="44" spans="2:19" x14ac:dyDescent="0.25">
      <c r="S44" s="461"/>
    </row>
    <row r="45" spans="2:19" x14ac:dyDescent="0.25">
      <c r="S45" s="461"/>
    </row>
    <row r="46" spans="2:19" x14ac:dyDescent="0.25">
      <c r="S46" s="461"/>
    </row>
  </sheetData>
  <mergeCells count="7">
    <mergeCell ref="S1:S46"/>
    <mergeCell ref="U3:AA3"/>
    <mergeCell ref="U4:AA4"/>
    <mergeCell ref="A1:P1"/>
    <mergeCell ref="A2:P2"/>
    <mergeCell ref="A3:P3"/>
    <mergeCell ref="A4:P4"/>
  </mergeCells>
  <pageMargins left="0.27" right="0.25" top="0.43" bottom="0.4" header="0.3" footer="0.17"/>
  <pageSetup scale="90" orientation="portrait" r:id="rId1"/>
  <headerFooter>
    <oddFooter>&amp;L&amp;D &amp;F&amp;C31&amp;R&amp;A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3949F-540F-479A-A6FA-B962B35FED84}">
  <sheetPr codeName="Sheet43"/>
  <dimension ref="A1:AD199"/>
  <sheetViews>
    <sheetView zoomScale="90" zoomScaleNormal="90" workbookViewId="0">
      <pane xSplit="2" ySplit="2" topLeftCell="C150" activePane="bottomRight" state="frozen"/>
      <selection activeCell="J13" sqref="J13"/>
      <selection pane="topRight" activeCell="J13" sqref="J13"/>
      <selection pane="bottomLeft" activeCell="J13" sqref="J13"/>
      <selection pane="bottomRight" activeCell="F7" sqref="F7"/>
    </sheetView>
  </sheetViews>
  <sheetFormatPr defaultColWidth="8" defaultRowHeight="12.75" x14ac:dyDescent="0.2"/>
  <cols>
    <col min="1" max="1" width="40.85546875" style="164" customWidth="1"/>
    <col min="2" max="2" width="12" style="129" bestFit="1" customWidth="1"/>
    <col min="3" max="11" width="16" style="130" customWidth="1"/>
    <col min="12" max="12" width="16" style="130" hidden="1" customWidth="1"/>
    <col min="13" max="30" width="16" style="130" customWidth="1"/>
    <col min="31" max="16384" width="8" style="131"/>
  </cols>
  <sheetData>
    <row r="1" spans="1:30" ht="13.5" thickBot="1" x14ac:dyDescent="0.25">
      <c r="A1" s="128" t="s">
        <v>757</v>
      </c>
    </row>
    <row r="2" spans="1:30" s="137" customFormat="1" ht="102.75" thickBot="1" x14ac:dyDescent="0.25">
      <c r="A2" s="132" t="s">
        <v>805</v>
      </c>
      <c r="B2" s="133" t="s">
        <v>283</v>
      </c>
      <c r="C2" s="134" t="s">
        <v>284</v>
      </c>
      <c r="D2" s="135" t="s">
        <v>285</v>
      </c>
      <c r="E2" s="135" t="s">
        <v>286</v>
      </c>
      <c r="F2" s="135" t="s">
        <v>287</v>
      </c>
      <c r="G2" s="135" t="s">
        <v>288</v>
      </c>
      <c r="H2" s="135" t="s">
        <v>289</v>
      </c>
      <c r="I2" s="135" t="s">
        <v>290</v>
      </c>
      <c r="J2" s="135" t="s">
        <v>291</v>
      </c>
      <c r="K2" s="135" t="s">
        <v>292</v>
      </c>
      <c r="L2" s="135" t="s">
        <v>293</v>
      </c>
      <c r="M2" s="135" t="s">
        <v>294</v>
      </c>
      <c r="N2" s="135" t="s">
        <v>295</v>
      </c>
      <c r="O2" s="135" t="s">
        <v>296</v>
      </c>
      <c r="P2" s="135" t="s">
        <v>297</v>
      </c>
      <c r="Q2" s="135" t="s">
        <v>298</v>
      </c>
      <c r="R2" s="135" t="s">
        <v>299</v>
      </c>
      <c r="S2" s="135" t="s">
        <v>300</v>
      </c>
      <c r="T2" s="135" t="s">
        <v>301</v>
      </c>
      <c r="U2" s="135" t="s">
        <v>302</v>
      </c>
      <c r="V2" s="135" t="s">
        <v>303</v>
      </c>
      <c r="W2" s="135" t="s">
        <v>304</v>
      </c>
      <c r="X2" s="135" t="s">
        <v>305</v>
      </c>
      <c r="Y2" s="135" t="s">
        <v>306</v>
      </c>
      <c r="Z2" s="135" t="s">
        <v>307</v>
      </c>
      <c r="AA2" s="135" t="s">
        <v>308</v>
      </c>
      <c r="AB2" s="135" t="s">
        <v>309</v>
      </c>
      <c r="AC2" s="135" t="s">
        <v>310</v>
      </c>
      <c r="AD2" s="136" t="s">
        <v>311</v>
      </c>
    </row>
    <row r="3" spans="1:30" s="137" customFormat="1" ht="25.5" x14ac:dyDescent="0.2">
      <c r="A3" s="138" t="s">
        <v>312</v>
      </c>
      <c r="B3" s="139"/>
      <c r="C3" s="140">
        <f>'GF Summary'!P12</f>
        <v>1450324</v>
      </c>
      <c r="D3" s="141"/>
      <c r="E3" s="141">
        <f>InsRsv!P9</f>
        <v>0</v>
      </c>
      <c r="F3" s="141">
        <f>Preschool!P10</f>
        <v>0</v>
      </c>
      <c r="G3" s="141">
        <f>'Food Svc'!P10</f>
        <v>2983</v>
      </c>
      <c r="H3" s="141"/>
      <c r="I3" s="141"/>
      <c r="J3" s="141"/>
      <c r="K3" s="141">
        <f>'Activity Summary'!P9</f>
        <v>0</v>
      </c>
      <c r="L3" s="141"/>
      <c r="M3" s="141"/>
      <c r="N3" s="141"/>
      <c r="O3" s="141">
        <f>BondRedempt!P9</f>
        <v>315065</v>
      </c>
      <c r="P3" s="141"/>
      <c r="Q3" s="141"/>
      <c r="R3" s="141"/>
      <c r="S3" s="141">
        <f>CapRes!P9</f>
        <v>0</v>
      </c>
      <c r="T3" s="141"/>
      <c r="U3" s="141"/>
      <c r="V3" s="141"/>
      <c r="W3" s="141"/>
      <c r="X3" s="141">
        <f>'Trust Funds'!P9</f>
        <v>0</v>
      </c>
      <c r="Y3" s="141"/>
      <c r="Z3" s="141"/>
      <c r="AA3" s="141"/>
      <c r="AB3" s="141"/>
      <c r="AC3" s="141"/>
      <c r="AD3" s="142">
        <f>SUM(C3:AC3)</f>
        <v>1768372</v>
      </c>
    </row>
    <row r="4" spans="1:30" s="137" customFormat="1" ht="1.9" customHeight="1" x14ac:dyDescent="0.2">
      <c r="A4" s="138"/>
      <c r="B4" s="143"/>
      <c r="C4" s="144"/>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6"/>
    </row>
    <row r="5" spans="1:30" s="147" customFormat="1" x14ac:dyDescent="0.2">
      <c r="A5" s="138" t="s">
        <v>85</v>
      </c>
      <c r="B5" s="129"/>
      <c r="C5" s="140"/>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2"/>
    </row>
    <row r="6" spans="1:30" s="147" customFormat="1" x14ac:dyDescent="0.2">
      <c r="A6" s="148" t="s">
        <v>313</v>
      </c>
      <c r="B6" s="149" t="s">
        <v>314</v>
      </c>
      <c r="C6" s="140">
        <f>'GF Summary'!P15</f>
        <v>1301213</v>
      </c>
      <c r="D6" s="141"/>
      <c r="E6" s="141">
        <f>InsRsv!P12+InsRsv!P13</f>
        <v>0</v>
      </c>
      <c r="F6" s="141">
        <f>Preschool!P15</f>
        <v>0</v>
      </c>
      <c r="G6" s="141">
        <f>'Food Svc'!P13</f>
        <v>12700</v>
      </c>
      <c r="H6" s="141">
        <f>DPGF!P18</f>
        <v>0</v>
      </c>
      <c r="I6" s="141"/>
      <c r="J6" s="141"/>
      <c r="K6" s="141">
        <f>'Activity Summary'!P12</f>
        <v>0</v>
      </c>
      <c r="L6" s="141"/>
      <c r="M6" s="141"/>
      <c r="N6" s="141"/>
      <c r="O6" s="141">
        <f>BondRedempt!P12</f>
        <v>315700</v>
      </c>
      <c r="P6" s="141"/>
      <c r="Q6" s="141"/>
      <c r="R6" s="141"/>
      <c r="S6" s="141">
        <f>CapRes!P12</f>
        <v>0</v>
      </c>
      <c r="T6" s="141"/>
      <c r="U6" s="141"/>
      <c r="V6" s="141"/>
      <c r="W6" s="141"/>
      <c r="X6" s="141">
        <f>'Trust Funds'!P12</f>
        <v>0</v>
      </c>
      <c r="Y6" s="141"/>
      <c r="Z6" s="141"/>
      <c r="AA6" s="141"/>
      <c r="AB6" s="141"/>
      <c r="AC6" s="141"/>
      <c r="AD6" s="142">
        <f t="shared" ref="AD6:AD67" si="0">SUM(C6:AC6)</f>
        <v>1629613</v>
      </c>
    </row>
    <row r="7" spans="1:30" s="147" customFormat="1" x14ac:dyDescent="0.2">
      <c r="A7" s="148" t="s">
        <v>315</v>
      </c>
      <c r="B7" s="149" t="s">
        <v>316</v>
      </c>
      <c r="C7" s="140">
        <f>'GF Summary'!P16</f>
        <v>139315</v>
      </c>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2">
        <f t="shared" si="0"/>
        <v>139315</v>
      </c>
    </row>
    <row r="8" spans="1:30" s="147" customFormat="1" x14ac:dyDescent="0.2">
      <c r="A8" s="148" t="s">
        <v>317</v>
      </c>
      <c r="B8" s="149" t="s">
        <v>318</v>
      </c>
      <c r="C8" s="140">
        <f>'GF Summary'!P17</f>
        <v>556503</v>
      </c>
      <c r="D8" s="141"/>
      <c r="E8" s="141"/>
      <c r="F8" s="141"/>
      <c r="G8" s="141">
        <f>'Food Svc'!P14</f>
        <v>29275</v>
      </c>
      <c r="H8" s="141">
        <f>SUM(DPGF!P19:P20)</f>
        <v>0</v>
      </c>
      <c r="I8" s="141"/>
      <c r="J8" s="141"/>
      <c r="K8" s="141">
        <f>'Activity Summary'!P13</f>
        <v>0</v>
      </c>
      <c r="L8" s="141"/>
      <c r="M8" s="141"/>
      <c r="N8" s="141"/>
      <c r="O8" s="141">
        <f>BondRedempt!P16</f>
        <v>5000</v>
      </c>
      <c r="P8" s="141"/>
      <c r="Q8" s="141"/>
      <c r="R8" s="141"/>
      <c r="S8" s="141">
        <f>CapRes!P13</f>
        <v>0</v>
      </c>
      <c r="T8" s="141"/>
      <c r="U8" s="141"/>
      <c r="V8" s="141"/>
      <c r="W8" s="141"/>
      <c r="X8" s="141">
        <f>'Trust Funds'!P13</f>
        <v>0</v>
      </c>
      <c r="Y8" s="141"/>
      <c r="Z8" s="141"/>
      <c r="AA8" s="141"/>
      <c r="AB8" s="141"/>
      <c r="AC8" s="141"/>
      <c r="AD8" s="142">
        <f t="shared" si="0"/>
        <v>590778</v>
      </c>
    </row>
    <row r="9" spans="1:30" s="147" customFormat="1" x14ac:dyDescent="0.2">
      <c r="A9" s="148" t="s">
        <v>319</v>
      </c>
      <c r="B9" s="149" t="s">
        <v>320</v>
      </c>
      <c r="C9" s="140">
        <f>'GF Summary'!P18</f>
        <v>128266</v>
      </c>
      <c r="D9" s="141"/>
      <c r="E9" s="141"/>
      <c r="F9" s="141"/>
      <c r="G9" s="141">
        <f>'Food Svc'!P15</f>
        <v>22250</v>
      </c>
      <c r="H9" s="141">
        <f>SUM(DPGF!P24:P35)</f>
        <v>0</v>
      </c>
      <c r="I9" s="141"/>
      <c r="J9" s="141"/>
      <c r="K9" s="141">
        <f>'Activity Summary'!P14</f>
        <v>0</v>
      </c>
      <c r="L9" s="141"/>
      <c r="M9" s="141"/>
      <c r="N9" s="141"/>
      <c r="O9" s="141"/>
      <c r="P9" s="141"/>
      <c r="Q9" s="141"/>
      <c r="R9" s="141"/>
      <c r="S9" s="141">
        <f>CapRes!P15</f>
        <v>0</v>
      </c>
      <c r="T9" s="141"/>
      <c r="U9" s="141"/>
      <c r="V9" s="141"/>
      <c r="W9" s="141"/>
      <c r="X9" s="141">
        <f>'Trust Funds'!P14</f>
        <v>0</v>
      </c>
      <c r="Y9" s="141"/>
      <c r="Z9" s="141"/>
      <c r="AA9" s="141"/>
      <c r="AB9" s="141"/>
      <c r="AC9" s="141"/>
      <c r="AD9" s="142">
        <f t="shared" si="0"/>
        <v>150516</v>
      </c>
    </row>
    <row r="10" spans="1:30" s="147" customFormat="1" x14ac:dyDescent="0.2">
      <c r="A10" s="150" t="s">
        <v>90</v>
      </c>
      <c r="B10" s="151"/>
      <c r="C10" s="152">
        <f t="shared" ref="C10:AD10" si="1">SUM(C6:C9)</f>
        <v>2125297</v>
      </c>
      <c r="D10" s="153">
        <f t="shared" si="1"/>
        <v>0</v>
      </c>
      <c r="E10" s="153">
        <f t="shared" si="1"/>
        <v>0</v>
      </c>
      <c r="F10" s="153">
        <f t="shared" si="1"/>
        <v>0</v>
      </c>
      <c r="G10" s="153">
        <f t="shared" si="1"/>
        <v>64225</v>
      </c>
      <c r="H10" s="153">
        <f t="shared" si="1"/>
        <v>0</v>
      </c>
      <c r="I10" s="153">
        <f t="shared" si="1"/>
        <v>0</v>
      </c>
      <c r="J10" s="153">
        <f t="shared" ref="J10" si="2">SUM(J6:J9)</f>
        <v>0</v>
      </c>
      <c r="K10" s="153">
        <f t="shared" si="1"/>
        <v>0</v>
      </c>
      <c r="L10" s="153">
        <f t="shared" si="1"/>
        <v>0</v>
      </c>
      <c r="M10" s="153">
        <f t="shared" si="1"/>
        <v>0</v>
      </c>
      <c r="N10" s="153">
        <f t="shared" si="1"/>
        <v>0</v>
      </c>
      <c r="O10" s="153">
        <f t="shared" si="1"/>
        <v>320700</v>
      </c>
      <c r="P10" s="153">
        <f t="shared" si="1"/>
        <v>0</v>
      </c>
      <c r="Q10" s="153">
        <f t="shared" si="1"/>
        <v>0</v>
      </c>
      <c r="R10" s="153">
        <f t="shared" si="1"/>
        <v>0</v>
      </c>
      <c r="S10" s="153">
        <f t="shared" si="1"/>
        <v>0</v>
      </c>
      <c r="T10" s="153">
        <f t="shared" si="1"/>
        <v>0</v>
      </c>
      <c r="U10" s="153">
        <f t="shared" si="1"/>
        <v>0</v>
      </c>
      <c r="V10" s="153">
        <f t="shared" si="1"/>
        <v>0</v>
      </c>
      <c r="W10" s="153">
        <f t="shared" si="1"/>
        <v>0</v>
      </c>
      <c r="X10" s="153">
        <f t="shared" si="1"/>
        <v>0</v>
      </c>
      <c r="Y10" s="153">
        <f t="shared" si="1"/>
        <v>0</v>
      </c>
      <c r="Z10" s="153">
        <f t="shared" si="1"/>
        <v>0</v>
      </c>
      <c r="AA10" s="153">
        <f t="shared" si="1"/>
        <v>0</v>
      </c>
      <c r="AB10" s="153">
        <f t="shared" si="1"/>
        <v>0</v>
      </c>
      <c r="AC10" s="153">
        <f t="shared" si="1"/>
        <v>0</v>
      </c>
      <c r="AD10" s="154">
        <f t="shared" si="1"/>
        <v>2510222</v>
      </c>
    </row>
    <row r="11" spans="1:30" s="147" customFormat="1" ht="1.9" customHeight="1" x14ac:dyDescent="0.2">
      <c r="A11" s="138"/>
      <c r="B11" s="129"/>
      <c r="C11" s="155"/>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42"/>
    </row>
    <row r="12" spans="1:30" s="147" customFormat="1" ht="25.5" x14ac:dyDescent="0.2">
      <c r="A12" s="150" t="s">
        <v>321</v>
      </c>
      <c r="B12" s="151"/>
      <c r="C12" s="152">
        <f t="shared" ref="C12:AD12" si="3">C3+C10</f>
        <v>3575621</v>
      </c>
      <c r="D12" s="153">
        <f t="shared" si="3"/>
        <v>0</v>
      </c>
      <c r="E12" s="153">
        <f t="shared" si="3"/>
        <v>0</v>
      </c>
      <c r="F12" s="153">
        <f t="shared" si="3"/>
        <v>0</v>
      </c>
      <c r="G12" s="153">
        <f t="shared" si="3"/>
        <v>67208</v>
      </c>
      <c r="H12" s="153">
        <f t="shared" si="3"/>
        <v>0</v>
      </c>
      <c r="I12" s="153">
        <f t="shared" si="3"/>
        <v>0</v>
      </c>
      <c r="J12" s="153">
        <f t="shared" si="3"/>
        <v>0</v>
      </c>
      <c r="K12" s="153">
        <f t="shared" si="3"/>
        <v>0</v>
      </c>
      <c r="L12" s="153">
        <f t="shared" si="3"/>
        <v>0</v>
      </c>
      <c r="M12" s="153">
        <f t="shared" si="3"/>
        <v>0</v>
      </c>
      <c r="N12" s="153">
        <f t="shared" si="3"/>
        <v>0</v>
      </c>
      <c r="O12" s="153">
        <f t="shared" si="3"/>
        <v>635765</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4">
        <f t="shared" si="3"/>
        <v>4278594</v>
      </c>
    </row>
    <row r="13" spans="1:30" s="147" customFormat="1" ht="1.9" customHeight="1" x14ac:dyDescent="0.2">
      <c r="A13" s="138" t="s">
        <v>322</v>
      </c>
      <c r="B13" s="129"/>
      <c r="C13" s="155"/>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42"/>
    </row>
    <row r="14" spans="1:30" s="147" customFormat="1" ht="25.5" x14ac:dyDescent="0.2">
      <c r="A14" s="157" t="s">
        <v>323</v>
      </c>
      <c r="B14" s="149" t="s">
        <v>324</v>
      </c>
      <c r="C14" s="158">
        <f>'GF Summary'!P19</f>
        <v>-52000</v>
      </c>
      <c r="D14" s="159"/>
      <c r="E14" s="159">
        <f>InsRsv!P14</f>
        <v>0</v>
      </c>
      <c r="F14" s="159">
        <f>Preschool!P13</f>
        <v>0</v>
      </c>
      <c r="G14" s="159"/>
      <c r="H14" s="159"/>
      <c r="I14" s="159"/>
      <c r="J14" s="159"/>
      <c r="K14" s="159"/>
      <c r="L14" s="159"/>
      <c r="M14" s="159"/>
      <c r="N14" s="159"/>
      <c r="O14" s="159"/>
      <c r="P14" s="159"/>
      <c r="Q14" s="159"/>
      <c r="R14" s="159"/>
      <c r="S14" s="159">
        <f>CapRes!P15</f>
        <v>0</v>
      </c>
      <c r="T14" s="159"/>
      <c r="U14" s="159"/>
      <c r="V14" s="159"/>
      <c r="W14" s="159"/>
      <c r="X14" s="159"/>
      <c r="Y14" s="159"/>
      <c r="Z14" s="159"/>
      <c r="AA14" s="159"/>
      <c r="AB14" s="159"/>
      <c r="AC14" s="159"/>
      <c r="AD14" s="142">
        <f t="shared" si="0"/>
        <v>-52000</v>
      </c>
    </row>
    <row r="15" spans="1:30" s="147" customFormat="1" x14ac:dyDescent="0.2">
      <c r="A15" s="157" t="s">
        <v>325</v>
      </c>
      <c r="B15" s="149" t="s">
        <v>326</v>
      </c>
      <c r="C15" s="140">
        <f>'GF Summary'!P38</f>
        <v>0</v>
      </c>
      <c r="D15" s="141"/>
      <c r="E15" s="141"/>
      <c r="F15" s="141">
        <f>Preschool!P13</f>
        <v>0</v>
      </c>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2">
        <f t="shared" si="0"/>
        <v>0</v>
      </c>
    </row>
    <row r="16" spans="1:30" s="147" customFormat="1" ht="38.25" x14ac:dyDescent="0.2">
      <c r="A16" s="157" t="s">
        <v>327</v>
      </c>
      <c r="B16" s="149" t="s">
        <v>328</v>
      </c>
      <c r="C16" s="140"/>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2">
        <f t="shared" si="0"/>
        <v>0</v>
      </c>
    </row>
    <row r="17" spans="1:30" s="147" customFormat="1" ht="1.9" customHeight="1" x14ac:dyDescent="0.2">
      <c r="A17" s="138"/>
      <c r="B17" s="129"/>
      <c r="C17" s="155"/>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42"/>
    </row>
    <row r="18" spans="1:30" s="147" customFormat="1" ht="38.25" x14ac:dyDescent="0.2">
      <c r="A18" s="150" t="s">
        <v>329</v>
      </c>
      <c r="B18" s="151"/>
      <c r="C18" s="152">
        <f t="shared" ref="C18:AD18" si="4">C12+C14+C15+C16</f>
        <v>3523621</v>
      </c>
      <c r="D18" s="153">
        <f t="shared" si="4"/>
        <v>0</v>
      </c>
      <c r="E18" s="153">
        <f t="shared" si="4"/>
        <v>0</v>
      </c>
      <c r="F18" s="153">
        <f t="shared" si="4"/>
        <v>0</v>
      </c>
      <c r="G18" s="153">
        <f t="shared" si="4"/>
        <v>67208</v>
      </c>
      <c r="H18" s="153">
        <f t="shared" si="4"/>
        <v>0</v>
      </c>
      <c r="I18" s="153">
        <f t="shared" si="4"/>
        <v>0</v>
      </c>
      <c r="J18" s="153">
        <f t="shared" si="4"/>
        <v>0</v>
      </c>
      <c r="K18" s="153">
        <f t="shared" si="4"/>
        <v>0</v>
      </c>
      <c r="L18" s="153">
        <f t="shared" si="4"/>
        <v>0</v>
      </c>
      <c r="M18" s="153">
        <f t="shared" si="4"/>
        <v>0</v>
      </c>
      <c r="N18" s="153">
        <f t="shared" si="4"/>
        <v>0</v>
      </c>
      <c r="O18" s="153">
        <f t="shared" si="4"/>
        <v>635765</v>
      </c>
      <c r="P18" s="153">
        <f t="shared" si="4"/>
        <v>0</v>
      </c>
      <c r="Q18" s="153">
        <f t="shared" si="4"/>
        <v>0</v>
      </c>
      <c r="R18" s="153">
        <f t="shared" si="4"/>
        <v>0</v>
      </c>
      <c r="S18" s="153">
        <f t="shared" si="4"/>
        <v>0</v>
      </c>
      <c r="T18" s="153">
        <f t="shared" si="4"/>
        <v>0</v>
      </c>
      <c r="U18" s="153">
        <f t="shared" si="4"/>
        <v>0</v>
      </c>
      <c r="V18" s="153">
        <f t="shared" si="4"/>
        <v>0</v>
      </c>
      <c r="W18" s="153">
        <f t="shared" si="4"/>
        <v>0</v>
      </c>
      <c r="X18" s="153">
        <f t="shared" si="4"/>
        <v>0</v>
      </c>
      <c r="Y18" s="153">
        <f t="shared" si="4"/>
        <v>0</v>
      </c>
      <c r="Z18" s="153">
        <f t="shared" si="4"/>
        <v>0</v>
      </c>
      <c r="AA18" s="153">
        <f t="shared" si="4"/>
        <v>0</v>
      </c>
      <c r="AB18" s="153">
        <f t="shared" si="4"/>
        <v>0</v>
      </c>
      <c r="AC18" s="153">
        <f t="shared" si="4"/>
        <v>0</v>
      </c>
      <c r="AD18" s="154">
        <f t="shared" si="4"/>
        <v>4226594</v>
      </c>
    </row>
    <row r="19" spans="1:30" s="147" customFormat="1" ht="1.9" customHeight="1" x14ac:dyDescent="0.2">
      <c r="A19" s="138"/>
      <c r="B19" s="129"/>
      <c r="C19" s="155"/>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42"/>
    </row>
    <row r="20" spans="1:30" s="147" customFormat="1" x14ac:dyDescent="0.2">
      <c r="A20" s="138" t="s">
        <v>92</v>
      </c>
      <c r="B20" s="129"/>
      <c r="C20" s="155"/>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42"/>
    </row>
    <row r="21" spans="1:30" s="147" customFormat="1" x14ac:dyDescent="0.2">
      <c r="A21" s="138" t="s">
        <v>330</v>
      </c>
      <c r="B21" s="129"/>
      <c r="C21" s="155"/>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42"/>
    </row>
    <row r="22" spans="1:30" s="147" customFormat="1" x14ac:dyDescent="0.2">
      <c r="A22" s="148" t="s">
        <v>148</v>
      </c>
      <c r="B22" s="149" t="s">
        <v>331</v>
      </c>
      <c r="C22" s="140">
        <f>'GF Exp Summary'!P10+'GF Exp Summary'!P22+'GF Exp Summary'!P34+'GF Exp Summary'!P46</f>
        <v>670120</v>
      </c>
      <c r="D22" s="141"/>
      <c r="E22" s="141"/>
      <c r="F22" s="141">
        <f>Preschool!P21+Preschool!P22</f>
        <v>0</v>
      </c>
      <c r="G22" s="141"/>
      <c r="H22" s="141">
        <f>DPGF!P42</f>
        <v>0</v>
      </c>
      <c r="I22" s="141"/>
      <c r="J22" s="141"/>
      <c r="K22" s="141"/>
      <c r="L22" s="141"/>
      <c r="M22" s="141"/>
      <c r="N22" s="141"/>
      <c r="O22" s="141"/>
      <c r="P22" s="141"/>
      <c r="Q22" s="141"/>
      <c r="R22" s="141"/>
      <c r="S22" s="141"/>
      <c r="T22" s="141"/>
      <c r="U22" s="141"/>
      <c r="V22" s="141"/>
      <c r="W22" s="141"/>
      <c r="X22" s="141">
        <f>'Trust Funds'!P21</f>
        <v>0</v>
      </c>
      <c r="Y22" s="141"/>
      <c r="Z22" s="141"/>
      <c r="AA22" s="141"/>
      <c r="AB22" s="141"/>
      <c r="AC22" s="141"/>
      <c r="AD22" s="142">
        <f t="shared" si="0"/>
        <v>670120</v>
      </c>
    </row>
    <row r="23" spans="1:30" s="147" customFormat="1" x14ac:dyDescent="0.2">
      <c r="A23" s="148" t="s">
        <v>332</v>
      </c>
      <c r="B23" s="149" t="s">
        <v>333</v>
      </c>
      <c r="C23" s="140">
        <f>'GF Exp Summary'!P11+'GF Exp Summary'!P23+'GF Exp Summary'!P35+'GF Exp Summary'!P47</f>
        <v>298733</v>
      </c>
      <c r="D23" s="141"/>
      <c r="E23" s="141"/>
      <c r="F23" s="141">
        <f>Preschool!P23</f>
        <v>0</v>
      </c>
      <c r="G23" s="141"/>
      <c r="H23" s="141">
        <f>DPGF!P43</f>
        <v>0</v>
      </c>
      <c r="I23" s="141"/>
      <c r="J23" s="141"/>
      <c r="K23" s="141"/>
      <c r="L23" s="141"/>
      <c r="M23" s="141"/>
      <c r="N23" s="141"/>
      <c r="O23" s="141"/>
      <c r="P23" s="141"/>
      <c r="Q23" s="141"/>
      <c r="R23" s="141"/>
      <c r="S23" s="141"/>
      <c r="T23" s="141"/>
      <c r="U23" s="141"/>
      <c r="V23" s="141"/>
      <c r="W23" s="141"/>
      <c r="X23" s="141">
        <f>'Trust Funds'!P22</f>
        <v>0</v>
      </c>
      <c r="Y23" s="141"/>
      <c r="Z23" s="141"/>
      <c r="AA23" s="141"/>
      <c r="AB23" s="141"/>
      <c r="AC23" s="141"/>
      <c r="AD23" s="142">
        <f t="shared" si="0"/>
        <v>298733</v>
      </c>
    </row>
    <row r="24" spans="1:30" s="147" customFormat="1" ht="25.5" x14ac:dyDescent="0.2">
      <c r="A24" s="148" t="s">
        <v>334</v>
      </c>
      <c r="B24" s="149" t="s">
        <v>335</v>
      </c>
      <c r="C24" s="140">
        <f>'GF Exp Summary'!P12+'GF Exp Summary'!P13+'GF Exp Summary'!P14+'GF Exp Summary'!P24+'GF Exp Summary'!P25+'GF Exp Summary'!P26+'GF Exp Summary'!P36+'GF Exp Summary'!P37+'GF Exp Summary'!P38+'GF Exp Summary'!P48+'GF Exp Summary'!P49+'GF Exp Summary'!P50</f>
        <v>37218</v>
      </c>
      <c r="D24" s="141"/>
      <c r="E24" s="141"/>
      <c r="F24" s="141">
        <f>Preschool!P24+Preschool!P25+Preschool!P26</f>
        <v>0</v>
      </c>
      <c r="G24" s="141"/>
      <c r="H24" s="141">
        <f>DPGF!P44+DPGF!P45+DPGF!P46</f>
        <v>0</v>
      </c>
      <c r="I24" s="141"/>
      <c r="J24" s="141"/>
      <c r="K24" s="141">
        <f>'Activity Summary'!P23+'Activity Summary'!P24+'Activity Summary'!P25</f>
        <v>0</v>
      </c>
      <c r="L24" s="141"/>
      <c r="M24" s="141"/>
      <c r="N24" s="141"/>
      <c r="O24" s="141"/>
      <c r="P24" s="141"/>
      <c r="Q24" s="141"/>
      <c r="R24" s="141"/>
      <c r="S24" s="141"/>
      <c r="T24" s="141"/>
      <c r="U24" s="141"/>
      <c r="V24" s="141"/>
      <c r="W24" s="141"/>
      <c r="X24" s="141">
        <f>'Trust Funds'!P23+'Trust Funds'!P24+'Trust Funds'!P25</f>
        <v>0</v>
      </c>
      <c r="Y24" s="141"/>
      <c r="Z24" s="141"/>
      <c r="AA24" s="141"/>
      <c r="AB24" s="141"/>
      <c r="AC24" s="141"/>
      <c r="AD24" s="142">
        <f t="shared" si="0"/>
        <v>37218</v>
      </c>
    </row>
    <row r="25" spans="1:30" s="147" customFormat="1" x14ac:dyDescent="0.2">
      <c r="A25" s="148" t="s">
        <v>336</v>
      </c>
      <c r="B25" s="149" t="s">
        <v>337</v>
      </c>
      <c r="C25" s="140">
        <f>'GF Exp Summary'!P15+'GF Exp Summary'!P27+'GF Exp Summary'!P39+'GF Exp Summary'!P51</f>
        <v>60063</v>
      </c>
      <c r="D25" s="141"/>
      <c r="E25" s="141"/>
      <c r="F25" s="141">
        <f>Preschool!P27</f>
        <v>0</v>
      </c>
      <c r="G25" s="141"/>
      <c r="H25" s="141">
        <f>DPGF!P47</f>
        <v>0</v>
      </c>
      <c r="I25" s="141"/>
      <c r="J25" s="141"/>
      <c r="K25" s="141">
        <f>'Activity Summary'!P26</f>
        <v>0</v>
      </c>
      <c r="L25" s="141"/>
      <c r="M25" s="141"/>
      <c r="N25" s="141"/>
      <c r="O25" s="141"/>
      <c r="P25" s="141"/>
      <c r="Q25" s="141"/>
      <c r="R25" s="141"/>
      <c r="S25" s="141"/>
      <c r="T25" s="141"/>
      <c r="U25" s="141"/>
      <c r="V25" s="141"/>
      <c r="W25" s="141"/>
      <c r="X25" s="141">
        <f>'Trust Funds'!P26</f>
        <v>0</v>
      </c>
      <c r="Y25" s="141"/>
      <c r="Z25" s="141"/>
      <c r="AA25" s="141"/>
      <c r="AB25" s="141"/>
      <c r="AC25" s="141"/>
      <c r="AD25" s="142">
        <f t="shared" si="0"/>
        <v>60063</v>
      </c>
    </row>
    <row r="26" spans="1:30" s="147" customFormat="1" x14ac:dyDescent="0.2">
      <c r="A26" s="148" t="s">
        <v>338</v>
      </c>
      <c r="B26" s="149" t="s">
        <v>339</v>
      </c>
      <c r="C26" s="140">
        <f>'GF Exp Summary'!P16+'GF Exp Summary'!P28+'GF Exp Summary'!P40+'GF Exp Summary'!P52</f>
        <v>0</v>
      </c>
      <c r="D26" s="141"/>
      <c r="E26" s="141"/>
      <c r="F26" s="141">
        <f>Preschool!P28</f>
        <v>0</v>
      </c>
      <c r="G26" s="141"/>
      <c r="H26" s="141">
        <f>DPGF!P48</f>
        <v>0</v>
      </c>
      <c r="I26" s="141"/>
      <c r="J26" s="141"/>
      <c r="K26" s="141">
        <f>'Activity Summary'!P27</f>
        <v>0</v>
      </c>
      <c r="L26" s="141"/>
      <c r="M26" s="141"/>
      <c r="N26" s="141"/>
      <c r="O26" s="141"/>
      <c r="P26" s="141"/>
      <c r="Q26" s="141"/>
      <c r="R26" s="141"/>
      <c r="S26" s="141"/>
      <c r="T26" s="141"/>
      <c r="U26" s="141"/>
      <c r="V26" s="141"/>
      <c r="W26" s="141"/>
      <c r="X26" s="141">
        <f>'Trust Funds'!P27</f>
        <v>0</v>
      </c>
      <c r="Y26" s="141"/>
      <c r="Z26" s="141"/>
      <c r="AA26" s="141"/>
      <c r="AB26" s="141"/>
      <c r="AC26" s="141"/>
      <c r="AD26" s="142">
        <f t="shared" si="0"/>
        <v>0</v>
      </c>
    </row>
    <row r="27" spans="1:30" s="147" customFormat="1" x14ac:dyDescent="0.2">
      <c r="A27" s="148" t="s">
        <v>146</v>
      </c>
      <c r="B27" s="149" t="s">
        <v>340</v>
      </c>
      <c r="C27" s="140">
        <f>'GF Exp Summary'!P17+'GF Exp Summary'!P18+'GF Exp Summary'!P29+'GF Exp Summary'!P30+'GF Exp Summary'!P41+'GF Exp Summary'!P42+'GF Exp Summary'!P53+'GF Exp Summary'!P54</f>
        <v>0</v>
      </c>
      <c r="D27" s="141"/>
      <c r="E27" s="141"/>
      <c r="F27" s="141">
        <f>Preschool!P30</f>
        <v>0</v>
      </c>
      <c r="G27" s="141"/>
      <c r="H27" s="141">
        <f>DPGF!P49+DPGF!P50</f>
        <v>0</v>
      </c>
      <c r="I27" s="141"/>
      <c r="J27" s="141"/>
      <c r="K27" s="141">
        <f>'Activity Summary'!P28+'Activity Summary'!P29</f>
        <v>0</v>
      </c>
      <c r="L27" s="141"/>
      <c r="M27" s="141"/>
      <c r="N27" s="141"/>
      <c r="O27" s="141"/>
      <c r="P27" s="141"/>
      <c r="Q27" s="141"/>
      <c r="R27" s="141"/>
      <c r="S27" s="141"/>
      <c r="T27" s="141"/>
      <c r="U27" s="141"/>
      <c r="V27" s="141"/>
      <c r="W27" s="141"/>
      <c r="X27" s="141">
        <f>'Trust Funds'!P28+'Trust Funds'!P29</f>
        <v>0</v>
      </c>
      <c r="Y27" s="141"/>
      <c r="Z27" s="141"/>
      <c r="AA27" s="141"/>
      <c r="AB27" s="141"/>
      <c r="AC27" s="141"/>
      <c r="AD27" s="142">
        <f t="shared" si="0"/>
        <v>0</v>
      </c>
    </row>
    <row r="28" spans="1:30" s="147" customFormat="1" x14ac:dyDescent="0.2">
      <c r="A28" s="160" t="s">
        <v>156</v>
      </c>
      <c r="B28" s="151"/>
      <c r="C28" s="152">
        <f t="shared" ref="C28:AD28" si="5">SUM(C22:C27)</f>
        <v>1066134</v>
      </c>
      <c r="D28" s="153">
        <f t="shared" si="5"/>
        <v>0</v>
      </c>
      <c r="E28" s="153">
        <f t="shared" si="5"/>
        <v>0</v>
      </c>
      <c r="F28" s="153">
        <f t="shared" si="5"/>
        <v>0</v>
      </c>
      <c r="G28" s="153">
        <f t="shared" si="5"/>
        <v>0</v>
      </c>
      <c r="H28" s="153">
        <f t="shared" si="5"/>
        <v>0</v>
      </c>
      <c r="I28" s="153">
        <f t="shared" si="5"/>
        <v>0</v>
      </c>
      <c r="J28" s="153">
        <f t="shared" ref="J28" si="6">SUM(J22:J27)</f>
        <v>0</v>
      </c>
      <c r="K28" s="153">
        <f t="shared" si="5"/>
        <v>0</v>
      </c>
      <c r="L28" s="153">
        <f t="shared" si="5"/>
        <v>0</v>
      </c>
      <c r="M28" s="153">
        <f t="shared" si="5"/>
        <v>0</v>
      </c>
      <c r="N28" s="153">
        <f t="shared" si="5"/>
        <v>0</v>
      </c>
      <c r="O28" s="153">
        <f t="shared" si="5"/>
        <v>0</v>
      </c>
      <c r="P28" s="153">
        <f t="shared" si="5"/>
        <v>0</v>
      </c>
      <c r="Q28" s="153">
        <f t="shared" si="5"/>
        <v>0</v>
      </c>
      <c r="R28" s="153">
        <f t="shared" si="5"/>
        <v>0</v>
      </c>
      <c r="S28" s="153">
        <f t="shared" si="5"/>
        <v>0</v>
      </c>
      <c r="T28" s="153">
        <f t="shared" si="5"/>
        <v>0</v>
      </c>
      <c r="U28" s="153">
        <f t="shared" si="5"/>
        <v>0</v>
      </c>
      <c r="V28" s="153">
        <f t="shared" si="5"/>
        <v>0</v>
      </c>
      <c r="W28" s="153">
        <f t="shared" si="5"/>
        <v>0</v>
      </c>
      <c r="X28" s="153">
        <f t="shared" si="5"/>
        <v>0</v>
      </c>
      <c r="Y28" s="153">
        <f t="shared" si="5"/>
        <v>0</v>
      </c>
      <c r="Z28" s="153">
        <f t="shared" si="5"/>
        <v>0</v>
      </c>
      <c r="AA28" s="153">
        <f t="shared" si="5"/>
        <v>0</v>
      </c>
      <c r="AB28" s="153">
        <f t="shared" si="5"/>
        <v>0</v>
      </c>
      <c r="AC28" s="153">
        <f t="shared" si="5"/>
        <v>0</v>
      </c>
      <c r="AD28" s="154">
        <f t="shared" si="5"/>
        <v>1066134</v>
      </c>
    </row>
    <row r="29" spans="1:30" s="147" customFormat="1" x14ac:dyDescent="0.2">
      <c r="A29" s="138" t="s">
        <v>341</v>
      </c>
      <c r="B29" s="129"/>
      <c r="C29" s="155"/>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42"/>
    </row>
    <row r="30" spans="1:30" s="147" customFormat="1" x14ac:dyDescent="0.2">
      <c r="A30" s="138" t="s">
        <v>342</v>
      </c>
      <c r="B30" s="129"/>
      <c r="C30" s="155"/>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42"/>
    </row>
    <row r="31" spans="1:30" s="147" customFormat="1" x14ac:dyDescent="0.2">
      <c r="A31" s="148" t="s">
        <v>148</v>
      </c>
      <c r="B31" s="149" t="s">
        <v>331</v>
      </c>
      <c r="C31" s="140">
        <f>'GF Exp Summary'!P58</f>
        <v>63075</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2">
        <f t="shared" si="0"/>
        <v>63075</v>
      </c>
    </row>
    <row r="32" spans="1:30" s="147" customFormat="1" x14ac:dyDescent="0.2">
      <c r="A32" s="148" t="s">
        <v>332</v>
      </c>
      <c r="B32" s="149" t="s">
        <v>333</v>
      </c>
      <c r="C32" s="140">
        <f>'GF Exp Summary'!P59</f>
        <v>26187</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2">
        <f t="shared" si="0"/>
        <v>26187</v>
      </c>
    </row>
    <row r="33" spans="1:30" s="147" customFormat="1" ht="25.5" x14ac:dyDescent="0.2">
      <c r="A33" s="148" t="s">
        <v>334</v>
      </c>
      <c r="B33" s="149" t="s">
        <v>335</v>
      </c>
      <c r="C33" s="140">
        <f>'GF Exp Summary'!P60+'GF Exp Summary'!P61+'GF Exp Summary'!P62</f>
        <v>24380</v>
      </c>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2">
        <f t="shared" si="0"/>
        <v>24380</v>
      </c>
    </row>
    <row r="34" spans="1:30" s="147" customFormat="1" x14ac:dyDescent="0.2">
      <c r="A34" s="148" t="s">
        <v>336</v>
      </c>
      <c r="B34" s="149" t="s">
        <v>337</v>
      </c>
      <c r="C34" s="140">
        <f>'GF Exp Summary'!P63</f>
        <v>2300</v>
      </c>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2">
        <f t="shared" si="0"/>
        <v>2300</v>
      </c>
    </row>
    <row r="35" spans="1:30" s="147" customFormat="1" x14ac:dyDescent="0.2">
      <c r="A35" s="148" t="s">
        <v>338</v>
      </c>
      <c r="B35" s="149" t="s">
        <v>339</v>
      </c>
      <c r="C35" s="140">
        <f>'GF Exp Summary'!P64</f>
        <v>0</v>
      </c>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2">
        <f t="shared" si="0"/>
        <v>0</v>
      </c>
    </row>
    <row r="36" spans="1:30" s="147" customFormat="1" x14ac:dyDescent="0.2">
      <c r="A36" s="148" t="s">
        <v>146</v>
      </c>
      <c r="B36" s="149" t="s">
        <v>340</v>
      </c>
      <c r="C36" s="140">
        <f>'GF Exp Summary'!P65+'GF Exp Summary'!P66</f>
        <v>0</v>
      </c>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2">
        <f t="shared" si="0"/>
        <v>0</v>
      </c>
    </row>
    <row r="37" spans="1:30" s="147" customFormat="1" x14ac:dyDescent="0.2">
      <c r="A37" s="160" t="s">
        <v>343</v>
      </c>
      <c r="B37" s="151"/>
      <c r="C37" s="152">
        <f t="shared" ref="C37:AD37" si="7">SUM(C31:C36)</f>
        <v>115942</v>
      </c>
      <c r="D37" s="153">
        <f t="shared" si="7"/>
        <v>0</v>
      </c>
      <c r="E37" s="153">
        <f t="shared" si="7"/>
        <v>0</v>
      </c>
      <c r="F37" s="153">
        <f t="shared" si="7"/>
        <v>0</v>
      </c>
      <c r="G37" s="153">
        <f t="shared" si="7"/>
        <v>0</v>
      </c>
      <c r="H37" s="153">
        <f t="shared" si="7"/>
        <v>0</v>
      </c>
      <c r="I37" s="153">
        <f t="shared" si="7"/>
        <v>0</v>
      </c>
      <c r="J37" s="153">
        <f t="shared" ref="J37" si="8">SUM(J31:J36)</f>
        <v>0</v>
      </c>
      <c r="K37" s="153">
        <f t="shared" si="7"/>
        <v>0</v>
      </c>
      <c r="L37" s="153">
        <f t="shared" si="7"/>
        <v>0</v>
      </c>
      <c r="M37" s="153">
        <f t="shared" si="7"/>
        <v>0</v>
      </c>
      <c r="N37" s="153">
        <f t="shared" si="7"/>
        <v>0</v>
      </c>
      <c r="O37" s="153">
        <f t="shared" si="7"/>
        <v>0</v>
      </c>
      <c r="P37" s="153">
        <f t="shared" si="7"/>
        <v>0</v>
      </c>
      <c r="Q37" s="153">
        <f t="shared" si="7"/>
        <v>0</v>
      </c>
      <c r="R37" s="153">
        <f t="shared" si="7"/>
        <v>0</v>
      </c>
      <c r="S37" s="153">
        <f t="shared" si="7"/>
        <v>0</v>
      </c>
      <c r="T37" s="153">
        <f t="shared" si="7"/>
        <v>0</v>
      </c>
      <c r="U37" s="153">
        <f t="shared" si="7"/>
        <v>0</v>
      </c>
      <c r="V37" s="153">
        <f t="shared" si="7"/>
        <v>0</v>
      </c>
      <c r="W37" s="153">
        <f t="shared" si="7"/>
        <v>0</v>
      </c>
      <c r="X37" s="153">
        <f t="shared" si="7"/>
        <v>0</v>
      </c>
      <c r="Y37" s="153">
        <f t="shared" si="7"/>
        <v>0</v>
      </c>
      <c r="Z37" s="153">
        <f t="shared" si="7"/>
        <v>0</v>
      </c>
      <c r="AA37" s="153">
        <f t="shared" si="7"/>
        <v>0</v>
      </c>
      <c r="AB37" s="153">
        <f t="shared" si="7"/>
        <v>0</v>
      </c>
      <c r="AC37" s="153">
        <f t="shared" si="7"/>
        <v>0</v>
      </c>
      <c r="AD37" s="154">
        <f t="shared" si="7"/>
        <v>115942</v>
      </c>
    </row>
    <row r="38" spans="1:30" s="147" customFormat="1" ht="1.9" customHeight="1" x14ac:dyDescent="0.2">
      <c r="A38" s="138"/>
      <c r="B38" s="129"/>
      <c r="C38" s="155"/>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42"/>
    </row>
    <row r="39" spans="1:30" s="147" customFormat="1" x14ac:dyDescent="0.2">
      <c r="A39" s="138" t="s">
        <v>344</v>
      </c>
      <c r="B39" s="129"/>
      <c r="C39" s="155"/>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42"/>
    </row>
    <row r="40" spans="1:30" s="147" customFormat="1" x14ac:dyDescent="0.2">
      <c r="A40" s="148" t="s">
        <v>148</v>
      </c>
      <c r="B40" s="149" t="s">
        <v>331</v>
      </c>
      <c r="C40" s="140">
        <f>'GF Exp Summary'!P70</f>
        <v>69791</v>
      </c>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2">
        <f t="shared" si="0"/>
        <v>69791</v>
      </c>
    </row>
    <row r="41" spans="1:30" s="147" customFormat="1" x14ac:dyDescent="0.2">
      <c r="A41" s="148" t="s">
        <v>332</v>
      </c>
      <c r="B41" s="149" t="s">
        <v>333</v>
      </c>
      <c r="C41" s="140">
        <f>'GF Exp Summary'!P71</f>
        <v>27721</v>
      </c>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2">
        <f t="shared" si="0"/>
        <v>27721</v>
      </c>
    </row>
    <row r="42" spans="1:30" s="147" customFormat="1" ht="25.5" x14ac:dyDescent="0.2">
      <c r="A42" s="148" t="s">
        <v>334</v>
      </c>
      <c r="B42" s="149" t="s">
        <v>335</v>
      </c>
      <c r="C42" s="140">
        <f>'GF Exp Summary'!P72+'GF Exp Summary'!P73+'GF Exp Summary'!P74</f>
        <v>2900</v>
      </c>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2">
        <f t="shared" si="0"/>
        <v>2900</v>
      </c>
    </row>
    <row r="43" spans="1:30" s="147" customFormat="1" x14ac:dyDescent="0.2">
      <c r="A43" s="148" t="s">
        <v>336</v>
      </c>
      <c r="B43" s="149" t="s">
        <v>337</v>
      </c>
      <c r="C43" s="140">
        <f>'GF Exp Summary'!P75</f>
        <v>21525</v>
      </c>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2">
        <f t="shared" si="0"/>
        <v>21525</v>
      </c>
    </row>
    <row r="44" spans="1:30" s="147" customFormat="1" x14ac:dyDescent="0.2">
      <c r="A44" s="148" t="s">
        <v>338</v>
      </c>
      <c r="B44" s="149" t="s">
        <v>339</v>
      </c>
      <c r="C44" s="140">
        <f>'GF Exp Summary'!P76</f>
        <v>10250</v>
      </c>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2">
        <f t="shared" si="0"/>
        <v>10250</v>
      </c>
    </row>
    <row r="45" spans="1:30" s="147" customFormat="1" x14ac:dyDescent="0.2">
      <c r="A45" s="148" t="s">
        <v>146</v>
      </c>
      <c r="B45" s="149" t="s">
        <v>340</v>
      </c>
      <c r="C45" s="140">
        <f>'GF Exp Summary'!P77+'GF Exp Summary'!P78</f>
        <v>0</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2">
        <f t="shared" si="0"/>
        <v>0</v>
      </c>
    </row>
    <row r="46" spans="1:30" s="147" customFormat="1" x14ac:dyDescent="0.2">
      <c r="A46" s="160" t="s">
        <v>345</v>
      </c>
      <c r="B46" s="151"/>
      <c r="C46" s="152">
        <f t="shared" ref="C46:AD46" si="9">SUM(C40:C45)</f>
        <v>132187</v>
      </c>
      <c r="D46" s="153">
        <f t="shared" si="9"/>
        <v>0</v>
      </c>
      <c r="E46" s="153">
        <f t="shared" si="9"/>
        <v>0</v>
      </c>
      <c r="F46" s="153">
        <f t="shared" si="9"/>
        <v>0</v>
      </c>
      <c r="G46" s="153">
        <f t="shared" si="9"/>
        <v>0</v>
      </c>
      <c r="H46" s="153">
        <f t="shared" si="9"/>
        <v>0</v>
      </c>
      <c r="I46" s="153">
        <f t="shared" si="9"/>
        <v>0</v>
      </c>
      <c r="J46" s="153">
        <f t="shared" si="9"/>
        <v>0</v>
      </c>
      <c r="K46" s="153">
        <f t="shared" si="9"/>
        <v>0</v>
      </c>
      <c r="L46" s="153">
        <f t="shared" si="9"/>
        <v>0</v>
      </c>
      <c r="M46" s="153">
        <f t="shared" si="9"/>
        <v>0</v>
      </c>
      <c r="N46" s="153">
        <f t="shared" si="9"/>
        <v>0</v>
      </c>
      <c r="O46" s="153">
        <f t="shared" si="9"/>
        <v>0</v>
      </c>
      <c r="P46" s="153">
        <f t="shared" si="9"/>
        <v>0</v>
      </c>
      <c r="Q46" s="153">
        <f t="shared" si="9"/>
        <v>0</v>
      </c>
      <c r="R46" s="153">
        <f t="shared" si="9"/>
        <v>0</v>
      </c>
      <c r="S46" s="153">
        <f t="shared" si="9"/>
        <v>0</v>
      </c>
      <c r="T46" s="153">
        <f t="shared" si="9"/>
        <v>0</v>
      </c>
      <c r="U46" s="153">
        <f t="shared" si="9"/>
        <v>0</v>
      </c>
      <c r="V46" s="153">
        <f t="shared" si="9"/>
        <v>0</v>
      </c>
      <c r="W46" s="153">
        <f t="shared" si="9"/>
        <v>0</v>
      </c>
      <c r="X46" s="153">
        <f t="shared" si="9"/>
        <v>0</v>
      </c>
      <c r="Y46" s="153">
        <f t="shared" si="9"/>
        <v>0</v>
      </c>
      <c r="Z46" s="153">
        <f t="shared" si="9"/>
        <v>0</v>
      </c>
      <c r="AA46" s="153">
        <f t="shared" si="9"/>
        <v>0</v>
      </c>
      <c r="AB46" s="153">
        <f t="shared" si="9"/>
        <v>0</v>
      </c>
      <c r="AC46" s="153">
        <f t="shared" si="9"/>
        <v>0</v>
      </c>
      <c r="AD46" s="154">
        <f t="shared" si="9"/>
        <v>132187</v>
      </c>
    </row>
    <row r="47" spans="1:30" s="147" customFormat="1" ht="1.9" customHeight="1" x14ac:dyDescent="0.2">
      <c r="A47" s="138"/>
      <c r="B47" s="129"/>
      <c r="C47" s="155"/>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42"/>
    </row>
    <row r="48" spans="1:30" s="147" customFormat="1" ht="25.5" x14ac:dyDescent="0.2">
      <c r="A48" s="138" t="s">
        <v>346</v>
      </c>
      <c r="B48" s="129"/>
      <c r="C48" s="155"/>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42"/>
    </row>
    <row r="49" spans="1:30" s="147" customFormat="1" x14ac:dyDescent="0.2">
      <c r="A49" s="148" t="s">
        <v>148</v>
      </c>
      <c r="B49" s="149" t="s">
        <v>331</v>
      </c>
      <c r="C49" s="140">
        <f>'GF Exp Summary'!P82</f>
        <v>22216</v>
      </c>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2">
        <f t="shared" si="0"/>
        <v>22216</v>
      </c>
    </row>
    <row r="50" spans="1:30" s="147" customFormat="1" x14ac:dyDescent="0.2">
      <c r="A50" s="148" t="s">
        <v>332</v>
      </c>
      <c r="B50" s="149" t="s">
        <v>333</v>
      </c>
      <c r="C50" s="140">
        <f>'GF Exp Summary'!P83</f>
        <v>10963</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2">
        <f t="shared" si="0"/>
        <v>10963</v>
      </c>
    </row>
    <row r="51" spans="1:30" s="147" customFormat="1" ht="25.5" x14ac:dyDescent="0.2">
      <c r="A51" s="148" t="s">
        <v>334</v>
      </c>
      <c r="B51" s="149" t="s">
        <v>335</v>
      </c>
      <c r="C51" s="140">
        <f>'GF Exp Summary'!P84+'GF Exp Summary'!P85+'GF Exp Summary'!P86</f>
        <v>39680</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2">
        <f t="shared" si="0"/>
        <v>39680</v>
      </c>
    </row>
    <row r="52" spans="1:30" s="147" customFormat="1" x14ac:dyDescent="0.2">
      <c r="A52" s="148" t="s">
        <v>336</v>
      </c>
      <c r="B52" s="149" t="s">
        <v>337</v>
      </c>
      <c r="C52" s="140">
        <f>'GF Exp Summary'!P87</f>
        <v>10500</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2">
        <f t="shared" si="0"/>
        <v>10500</v>
      </c>
    </row>
    <row r="53" spans="1:30" s="147" customFormat="1" x14ac:dyDescent="0.2">
      <c r="A53" s="148" t="s">
        <v>338</v>
      </c>
      <c r="B53" s="149" t="s">
        <v>339</v>
      </c>
      <c r="C53" s="140">
        <f>'GF Exp Summary'!P88</f>
        <v>0</v>
      </c>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2">
        <f t="shared" si="0"/>
        <v>0</v>
      </c>
    </row>
    <row r="54" spans="1:30" s="147" customFormat="1" x14ac:dyDescent="0.2">
      <c r="A54" s="148" t="s">
        <v>146</v>
      </c>
      <c r="B54" s="149" t="s">
        <v>340</v>
      </c>
      <c r="C54" s="140">
        <f>'GF Exp Summary'!P89+'GF Exp Summary'!P90</f>
        <v>0</v>
      </c>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2">
        <f t="shared" si="0"/>
        <v>0</v>
      </c>
    </row>
    <row r="55" spans="1:30" s="147" customFormat="1" x14ac:dyDescent="0.2">
      <c r="A55" s="160" t="s">
        <v>169</v>
      </c>
      <c r="B55" s="151"/>
      <c r="C55" s="152">
        <f t="shared" ref="C55:AD55" si="10">SUM(C49:C54)</f>
        <v>83359</v>
      </c>
      <c r="D55" s="153">
        <f t="shared" si="10"/>
        <v>0</v>
      </c>
      <c r="E55" s="153">
        <f t="shared" si="10"/>
        <v>0</v>
      </c>
      <c r="F55" s="153">
        <f t="shared" si="10"/>
        <v>0</v>
      </c>
      <c r="G55" s="153">
        <f t="shared" si="10"/>
        <v>0</v>
      </c>
      <c r="H55" s="153">
        <f t="shared" si="10"/>
        <v>0</v>
      </c>
      <c r="I55" s="153">
        <f t="shared" si="10"/>
        <v>0</v>
      </c>
      <c r="J55" s="153">
        <f t="shared" si="10"/>
        <v>0</v>
      </c>
      <c r="K55" s="153">
        <f t="shared" si="10"/>
        <v>0</v>
      </c>
      <c r="L55" s="153">
        <f t="shared" si="10"/>
        <v>0</v>
      </c>
      <c r="M55" s="153">
        <f t="shared" si="10"/>
        <v>0</v>
      </c>
      <c r="N55" s="153">
        <f t="shared" si="10"/>
        <v>0</v>
      </c>
      <c r="O55" s="153">
        <f t="shared" si="10"/>
        <v>0</v>
      </c>
      <c r="P55" s="153">
        <f t="shared" si="10"/>
        <v>0</v>
      </c>
      <c r="Q55" s="153">
        <f t="shared" si="10"/>
        <v>0</v>
      </c>
      <c r="R55" s="153">
        <f t="shared" si="10"/>
        <v>0</v>
      </c>
      <c r="S55" s="153">
        <f t="shared" si="10"/>
        <v>0</v>
      </c>
      <c r="T55" s="153">
        <f t="shared" si="10"/>
        <v>0</v>
      </c>
      <c r="U55" s="153">
        <f t="shared" si="10"/>
        <v>0</v>
      </c>
      <c r="V55" s="153">
        <f t="shared" si="10"/>
        <v>0</v>
      </c>
      <c r="W55" s="153">
        <f t="shared" si="10"/>
        <v>0</v>
      </c>
      <c r="X55" s="153">
        <f t="shared" si="10"/>
        <v>0</v>
      </c>
      <c r="Y55" s="153">
        <f t="shared" si="10"/>
        <v>0</v>
      </c>
      <c r="Z55" s="153">
        <f t="shared" si="10"/>
        <v>0</v>
      </c>
      <c r="AA55" s="153">
        <f t="shared" si="10"/>
        <v>0</v>
      </c>
      <c r="AB55" s="153">
        <f t="shared" si="10"/>
        <v>0</v>
      </c>
      <c r="AC55" s="153">
        <f t="shared" si="10"/>
        <v>0</v>
      </c>
      <c r="AD55" s="154">
        <f t="shared" si="10"/>
        <v>83359</v>
      </c>
    </row>
    <row r="56" spans="1:30" s="147" customFormat="1" ht="1.9" customHeight="1" x14ac:dyDescent="0.2">
      <c r="A56" s="138"/>
      <c r="B56" s="129"/>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42"/>
    </row>
    <row r="57" spans="1:30" s="147" customFormat="1" x14ac:dyDescent="0.2">
      <c r="A57" s="138" t="s">
        <v>347</v>
      </c>
      <c r="B57" s="129"/>
      <c r="C57" s="155"/>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42"/>
    </row>
    <row r="58" spans="1:30" s="147" customFormat="1" x14ac:dyDescent="0.2">
      <c r="A58" s="148" t="s">
        <v>148</v>
      </c>
      <c r="B58" s="149" t="s">
        <v>331</v>
      </c>
      <c r="C58" s="140">
        <f>'GF Exp Summary'!P94</f>
        <v>107546</v>
      </c>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2">
        <f t="shared" si="0"/>
        <v>107546</v>
      </c>
    </row>
    <row r="59" spans="1:30" s="147" customFormat="1" x14ac:dyDescent="0.2">
      <c r="A59" s="148" t="s">
        <v>332</v>
      </c>
      <c r="B59" s="149" t="s">
        <v>333</v>
      </c>
      <c r="C59" s="140">
        <f>'GF Exp Summary'!P95</f>
        <v>42236</v>
      </c>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2">
        <f t="shared" si="0"/>
        <v>42236</v>
      </c>
    </row>
    <row r="60" spans="1:30" s="147" customFormat="1" ht="25.5" x14ac:dyDescent="0.2">
      <c r="A60" s="148" t="s">
        <v>334</v>
      </c>
      <c r="B60" s="149" t="s">
        <v>335</v>
      </c>
      <c r="C60" s="140">
        <f>'GF Exp Summary'!P96+'GF Exp Summary'!P97+'GF Exp Summary'!P98</f>
        <v>2500</v>
      </c>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2">
        <f t="shared" si="0"/>
        <v>2500</v>
      </c>
    </row>
    <row r="61" spans="1:30" s="147" customFormat="1" x14ac:dyDescent="0.2">
      <c r="A61" s="148" t="s">
        <v>336</v>
      </c>
      <c r="B61" s="149" t="s">
        <v>337</v>
      </c>
      <c r="C61" s="140">
        <f>'GF Exp Summary'!P99</f>
        <v>800</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f t="shared" si="0"/>
        <v>800</v>
      </c>
    </row>
    <row r="62" spans="1:30" s="147" customFormat="1" x14ac:dyDescent="0.2">
      <c r="A62" s="148" t="s">
        <v>338</v>
      </c>
      <c r="B62" s="149" t="s">
        <v>339</v>
      </c>
      <c r="C62" s="140">
        <f>'GF Exp Summary'!P100</f>
        <v>0</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f t="shared" si="0"/>
        <v>0</v>
      </c>
    </row>
    <row r="63" spans="1:30" s="147" customFormat="1" x14ac:dyDescent="0.2">
      <c r="A63" s="148" t="s">
        <v>146</v>
      </c>
      <c r="B63" s="149" t="s">
        <v>340</v>
      </c>
      <c r="C63" s="140">
        <f>'GF Exp Summary'!P101+'GF Exp Summary'!P102</f>
        <v>850</v>
      </c>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2">
        <f t="shared" si="0"/>
        <v>850</v>
      </c>
    </row>
    <row r="64" spans="1:30" s="147" customFormat="1" x14ac:dyDescent="0.2">
      <c r="A64" s="160" t="s">
        <v>169</v>
      </c>
      <c r="B64" s="151"/>
      <c r="C64" s="152">
        <f t="shared" ref="C64:AD64" si="11">SUM(C58:C63)</f>
        <v>153932</v>
      </c>
      <c r="D64" s="153">
        <f t="shared" si="11"/>
        <v>0</v>
      </c>
      <c r="E64" s="153">
        <f t="shared" si="11"/>
        <v>0</v>
      </c>
      <c r="F64" s="153">
        <f t="shared" si="11"/>
        <v>0</v>
      </c>
      <c r="G64" s="153">
        <f t="shared" si="11"/>
        <v>0</v>
      </c>
      <c r="H64" s="153">
        <f t="shared" si="11"/>
        <v>0</v>
      </c>
      <c r="I64" s="153">
        <f t="shared" si="11"/>
        <v>0</v>
      </c>
      <c r="J64" s="153">
        <f t="shared" si="11"/>
        <v>0</v>
      </c>
      <c r="K64" s="153">
        <f t="shared" si="11"/>
        <v>0</v>
      </c>
      <c r="L64" s="153">
        <f t="shared" si="11"/>
        <v>0</v>
      </c>
      <c r="M64" s="153">
        <f t="shared" si="11"/>
        <v>0</v>
      </c>
      <c r="N64" s="153">
        <f t="shared" si="11"/>
        <v>0</v>
      </c>
      <c r="O64" s="153">
        <f t="shared" si="11"/>
        <v>0</v>
      </c>
      <c r="P64" s="153">
        <f t="shared" si="11"/>
        <v>0</v>
      </c>
      <c r="Q64" s="153">
        <f t="shared" si="11"/>
        <v>0</v>
      </c>
      <c r="R64" s="153">
        <f t="shared" si="11"/>
        <v>0</v>
      </c>
      <c r="S64" s="153">
        <f t="shared" si="11"/>
        <v>0</v>
      </c>
      <c r="T64" s="153">
        <f t="shared" si="11"/>
        <v>0</v>
      </c>
      <c r="U64" s="153">
        <f t="shared" si="11"/>
        <v>0</v>
      </c>
      <c r="V64" s="153">
        <f t="shared" si="11"/>
        <v>0</v>
      </c>
      <c r="W64" s="153">
        <f t="shared" si="11"/>
        <v>0</v>
      </c>
      <c r="X64" s="153">
        <f t="shared" si="11"/>
        <v>0</v>
      </c>
      <c r="Y64" s="153">
        <f t="shared" si="11"/>
        <v>0</v>
      </c>
      <c r="Z64" s="153">
        <f t="shared" si="11"/>
        <v>0</v>
      </c>
      <c r="AA64" s="153">
        <f t="shared" si="11"/>
        <v>0</v>
      </c>
      <c r="AB64" s="153">
        <f t="shared" si="11"/>
        <v>0</v>
      </c>
      <c r="AC64" s="153">
        <f t="shared" si="11"/>
        <v>0</v>
      </c>
      <c r="AD64" s="154">
        <f t="shared" si="11"/>
        <v>153932</v>
      </c>
    </row>
    <row r="65" spans="1:30" s="147" customFormat="1" ht="1.9" customHeight="1" x14ac:dyDescent="0.2">
      <c r="A65" s="138"/>
      <c r="B65" s="129"/>
      <c r="C65" s="155"/>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42"/>
    </row>
    <row r="66" spans="1:30" s="147" customFormat="1" ht="25.5" x14ac:dyDescent="0.2">
      <c r="A66" s="138" t="s">
        <v>348</v>
      </c>
      <c r="B66" s="129"/>
      <c r="C66" s="155"/>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42"/>
    </row>
    <row r="67" spans="1:30" s="147" customFormat="1" x14ac:dyDescent="0.2">
      <c r="A67" s="148" t="s">
        <v>148</v>
      </c>
      <c r="B67" s="149" t="s">
        <v>331</v>
      </c>
      <c r="C67" s="140">
        <f>'GF Exp Summary'!P106</f>
        <v>72788</v>
      </c>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2">
        <f t="shared" si="0"/>
        <v>72788</v>
      </c>
    </row>
    <row r="68" spans="1:30" s="147" customFormat="1" x14ac:dyDescent="0.2">
      <c r="A68" s="148" t="s">
        <v>332</v>
      </c>
      <c r="B68" s="149" t="s">
        <v>333</v>
      </c>
      <c r="C68" s="140">
        <f>'GF Exp Summary'!P107</f>
        <v>28407</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f t="shared" ref="AD68:AD131" si="12">SUM(C68:AC68)</f>
        <v>28407</v>
      </c>
    </row>
    <row r="69" spans="1:30" s="147" customFormat="1" ht="25.5" x14ac:dyDescent="0.2">
      <c r="A69" s="148" t="s">
        <v>334</v>
      </c>
      <c r="B69" s="149" t="s">
        <v>335</v>
      </c>
      <c r="C69" s="140">
        <f>'GF Exp Summary'!P108+'GF Exp Summary'!P109+'GF Exp Summary'!P110</f>
        <v>7680</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f t="shared" si="12"/>
        <v>7680</v>
      </c>
    </row>
    <row r="70" spans="1:30" s="147" customFormat="1" x14ac:dyDescent="0.2">
      <c r="A70" s="148" t="s">
        <v>336</v>
      </c>
      <c r="B70" s="149" t="s">
        <v>337</v>
      </c>
      <c r="C70" s="140">
        <f>'GF Exp Summary'!P111</f>
        <v>1000</v>
      </c>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2">
        <f t="shared" si="12"/>
        <v>1000</v>
      </c>
    </row>
    <row r="71" spans="1:30" s="147" customFormat="1" x14ac:dyDescent="0.2">
      <c r="A71" s="148" t="s">
        <v>338</v>
      </c>
      <c r="B71" s="149" t="s">
        <v>339</v>
      </c>
      <c r="C71" s="140">
        <f>'GF Exp Summary'!P112</f>
        <v>0</v>
      </c>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2">
        <f t="shared" si="12"/>
        <v>0</v>
      </c>
    </row>
    <row r="72" spans="1:30" s="147" customFormat="1" x14ac:dyDescent="0.2">
      <c r="A72" s="148" t="s">
        <v>146</v>
      </c>
      <c r="B72" s="149" t="s">
        <v>340</v>
      </c>
      <c r="C72" s="140">
        <f>'GF Exp Summary'!P113+'GF Exp Summary'!P114</f>
        <v>150</v>
      </c>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2">
        <f t="shared" si="12"/>
        <v>150</v>
      </c>
    </row>
    <row r="73" spans="1:30" s="147" customFormat="1" x14ac:dyDescent="0.2">
      <c r="A73" s="160" t="s">
        <v>171</v>
      </c>
      <c r="B73" s="151"/>
      <c r="C73" s="152">
        <f t="shared" ref="C73:AD73" si="13">SUM(C67:C72)</f>
        <v>110025</v>
      </c>
      <c r="D73" s="153">
        <f t="shared" si="13"/>
        <v>0</v>
      </c>
      <c r="E73" s="153">
        <f t="shared" si="13"/>
        <v>0</v>
      </c>
      <c r="F73" s="153">
        <f t="shared" si="13"/>
        <v>0</v>
      </c>
      <c r="G73" s="153">
        <f t="shared" si="13"/>
        <v>0</v>
      </c>
      <c r="H73" s="153">
        <f t="shared" si="13"/>
        <v>0</v>
      </c>
      <c r="I73" s="153">
        <f t="shared" si="13"/>
        <v>0</v>
      </c>
      <c r="J73" s="153">
        <f t="shared" si="13"/>
        <v>0</v>
      </c>
      <c r="K73" s="153">
        <f t="shared" si="13"/>
        <v>0</v>
      </c>
      <c r="L73" s="153">
        <f t="shared" si="13"/>
        <v>0</v>
      </c>
      <c r="M73" s="153">
        <f t="shared" si="13"/>
        <v>0</v>
      </c>
      <c r="N73" s="153">
        <f t="shared" si="13"/>
        <v>0</v>
      </c>
      <c r="O73" s="153">
        <f t="shared" si="13"/>
        <v>0</v>
      </c>
      <c r="P73" s="153">
        <f t="shared" si="13"/>
        <v>0</v>
      </c>
      <c r="Q73" s="153">
        <f t="shared" si="13"/>
        <v>0</v>
      </c>
      <c r="R73" s="153">
        <f t="shared" si="13"/>
        <v>0</v>
      </c>
      <c r="S73" s="153">
        <f t="shared" si="13"/>
        <v>0</v>
      </c>
      <c r="T73" s="153">
        <f t="shared" si="13"/>
        <v>0</v>
      </c>
      <c r="U73" s="153">
        <f t="shared" si="13"/>
        <v>0</v>
      </c>
      <c r="V73" s="153">
        <f t="shared" si="13"/>
        <v>0</v>
      </c>
      <c r="W73" s="153">
        <f t="shared" si="13"/>
        <v>0</v>
      </c>
      <c r="X73" s="153">
        <f t="shared" si="13"/>
        <v>0</v>
      </c>
      <c r="Y73" s="153">
        <f t="shared" si="13"/>
        <v>0</v>
      </c>
      <c r="Z73" s="153">
        <f t="shared" si="13"/>
        <v>0</v>
      </c>
      <c r="AA73" s="153">
        <f t="shared" si="13"/>
        <v>0</v>
      </c>
      <c r="AB73" s="153">
        <f t="shared" si="13"/>
        <v>0</v>
      </c>
      <c r="AC73" s="153">
        <f t="shared" si="13"/>
        <v>0</v>
      </c>
      <c r="AD73" s="154">
        <f t="shared" si="13"/>
        <v>110025</v>
      </c>
    </row>
    <row r="74" spans="1:30" s="147" customFormat="1" ht="25.5" x14ac:dyDescent="0.2">
      <c r="A74" s="138" t="s">
        <v>349</v>
      </c>
      <c r="B74" s="129"/>
      <c r="C74" s="155"/>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42"/>
    </row>
    <row r="75" spans="1:30" s="147" customFormat="1" x14ac:dyDescent="0.2">
      <c r="A75" s="148" t="s">
        <v>148</v>
      </c>
      <c r="B75" s="149" t="s">
        <v>331</v>
      </c>
      <c r="C75" s="140">
        <f>'GF Exp Summary'!P118</f>
        <v>59134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f t="shared" si="12"/>
        <v>59134</v>
      </c>
    </row>
    <row r="76" spans="1:30" s="147" customFormat="1" x14ac:dyDescent="0.2">
      <c r="A76" s="148" t="s">
        <v>332</v>
      </c>
      <c r="B76" s="149" t="s">
        <v>333</v>
      </c>
      <c r="C76" s="140">
        <f>'GF Exp Summary'!P119</f>
        <v>34116</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f t="shared" si="12"/>
        <v>34116</v>
      </c>
    </row>
    <row r="77" spans="1:30" s="147" customFormat="1" ht="25.5" x14ac:dyDescent="0.2">
      <c r="A77" s="148" t="s">
        <v>334</v>
      </c>
      <c r="B77" s="149" t="s">
        <v>335</v>
      </c>
      <c r="C77" s="140">
        <f>'GF Exp Summary'!P120+'GF Exp Summary'!P121+'GF Exp Summary'!P122</f>
        <v>199722</v>
      </c>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2">
        <f t="shared" si="12"/>
        <v>199722</v>
      </c>
    </row>
    <row r="78" spans="1:30" s="147" customFormat="1" x14ac:dyDescent="0.2">
      <c r="A78" s="148" t="s">
        <v>336</v>
      </c>
      <c r="B78" s="149" t="s">
        <v>337</v>
      </c>
      <c r="C78" s="140">
        <f>'GF Exp Summary'!P123</f>
        <v>11735</v>
      </c>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2">
        <f t="shared" si="12"/>
        <v>11735</v>
      </c>
    </row>
    <row r="79" spans="1:30" s="147" customFormat="1" x14ac:dyDescent="0.2">
      <c r="A79" s="148" t="s">
        <v>338</v>
      </c>
      <c r="B79" s="149" t="s">
        <v>339</v>
      </c>
      <c r="C79" s="140">
        <f>'GF Exp Summary'!P124</f>
        <v>1500</v>
      </c>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2">
        <f t="shared" si="12"/>
        <v>1500</v>
      </c>
    </row>
    <row r="80" spans="1:30" s="147" customFormat="1" x14ac:dyDescent="0.2">
      <c r="A80" s="148" t="s">
        <v>146</v>
      </c>
      <c r="B80" s="149" t="s">
        <v>340</v>
      </c>
      <c r="C80" s="140">
        <f>'GF Exp Summary'!P125+'GF Exp Summary'!P126</f>
        <v>0</v>
      </c>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2">
        <f t="shared" si="12"/>
        <v>0</v>
      </c>
    </row>
    <row r="81" spans="1:30" s="147" customFormat="1" x14ac:dyDescent="0.2">
      <c r="A81" s="160" t="s">
        <v>350</v>
      </c>
      <c r="B81" s="151"/>
      <c r="C81" s="152">
        <f t="shared" ref="C81:AD81" si="14">SUM(C75:C80)</f>
        <v>306207</v>
      </c>
      <c r="D81" s="153">
        <f t="shared" si="14"/>
        <v>0</v>
      </c>
      <c r="E81" s="153">
        <f t="shared" si="14"/>
        <v>0</v>
      </c>
      <c r="F81" s="153">
        <f t="shared" si="14"/>
        <v>0</v>
      </c>
      <c r="G81" s="153">
        <f t="shared" si="14"/>
        <v>0</v>
      </c>
      <c r="H81" s="153">
        <f t="shared" si="14"/>
        <v>0</v>
      </c>
      <c r="I81" s="153">
        <f t="shared" si="14"/>
        <v>0</v>
      </c>
      <c r="J81" s="153">
        <f t="shared" ref="J81" si="15">SUM(J75:J80)</f>
        <v>0</v>
      </c>
      <c r="K81" s="153">
        <f t="shared" si="14"/>
        <v>0</v>
      </c>
      <c r="L81" s="153">
        <f t="shared" si="14"/>
        <v>0</v>
      </c>
      <c r="M81" s="153">
        <f t="shared" si="14"/>
        <v>0</v>
      </c>
      <c r="N81" s="153">
        <f t="shared" si="14"/>
        <v>0</v>
      </c>
      <c r="O81" s="153">
        <f t="shared" si="14"/>
        <v>0</v>
      </c>
      <c r="P81" s="153">
        <f t="shared" si="14"/>
        <v>0</v>
      </c>
      <c r="Q81" s="153">
        <f t="shared" si="14"/>
        <v>0</v>
      </c>
      <c r="R81" s="153">
        <f t="shared" si="14"/>
        <v>0</v>
      </c>
      <c r="S81" s="153">
        <f t="shared" si="14"/>
        <v>0</v>
      </c>
      <c r="T81" s="153">
        <f t="shared" si="14"/>
        <v>0</v>
      </c>
      <c r="U81" s="153">
        <f t="shared" si="14"/>
        <v>0</v>
      </c>
      <c r="V81" s="153">
        <f t="shared" si="14"/>
        <v>0</v>
      </c>
      <c r="W81" s="153">
        <f t="shared" si="14"/>
        <v>0</v>
      </c>
      <c r="X81" s="153">
        <f t="shared" si="14"/>
        <v>0</v>
      </c>
      <c r="Y81" s="153">
        <f t="shared" si="14"/>
        <v>0</v>
      </c>
      <c r="Z81" s="153">
        <f t="shared" si="14"/>
        <v>0</v>
      </c>
      <c r="AA81" s="153">
        <f t="shared" si="14"/>
        <v>0</v>
      </c>
      <c r="AB81" s="153">
        <f t="shared" si="14"/>
        <v>0</v>
      </c>
      <c r="AC81" s="153">
        <f t="shared" si="14"/>
        <v>0</v>
      </c>
      <c r="AD81" s="154">
        <f t="shared" si="14"/>
        <v>306207</v>
      </c>
    </row>
    <row r="82" spans="1:30" s="147" customFormat="1" ht="1.9" customHeight="1" x14ac:dyDescent="0.2">
      <c r="A82" s="138"/>
      <c r="B82" s="129"/>
      <c r="C82" s="155"/>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42"/>
    </row>
    <row r="83" spans="1:30" s="147" customFormat="1" x14ac:dyDescent="0.2">
      <c r="A83" s="138" t="s">
        <v>351</v>
      </c>
      <c r="B83" s="129"/>
      <c r="C83" s="155"/>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42"/>
    </row>
    <row r="84" spans="1:30" s="147" customFormat="1" x14ac:dyDescent="0.2">
      <c r="A84" s="148" t="s">
        <v>148</v>
      </c>
      <c r="B84" s="149" t="s">
        <v>331</v>
      </c>
      <c r="C84" s="140">
        <f>'GF Exp Summary'!P130</f>
        <v>0</v>
      </c>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2">
        <f t="shared" si="12"/>
        <v>0</v>
      </c>
    </row>
    <row r="85" spans="1:30" s="147" customFormat="1" x14ac:dyDescent="0.2">
      <c r="A85" s="148" t="s">
        <v>332</v>
      </c>
      <c r="B85" s="149" t="s">
        <v>333</v>
      </c>
      <c r="C85" s="140">
        <f>'GF Exp Summary'!P131</f>
        <v>0</v>
      </c>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2">
        <f t="shared" si="12"/>
        <v>0</v>
      </c>
    </row>
    <row r="86" spans="1:30" s="147" customFormat="1" ht="25.5" x14ac:dyDescent="0.2">
      <c r="A86" s="148" t="s">
        <v>334</v>
      </c>
      <c r="B86" s="149" t="s">
        <v>335</v>
      </c>
      <c r="C86" s="140">
        <f>'GF Exp Summary'!P132+'GF Exp Summary'!P133+'GF Exp Summary'!P134</f>
        <v>22103</v>
      </c>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2">
        <f t="shared" si="12"/>
        <v>22103</v>
      </c>
    </row>
    <row r="87" spans="1:30" s="147" customFormat="1" x14ac:dyDescent="0.2">
      <c r="A87" s="148" t="s">
        <v>336</v>
      </c>
      <c r="B87" s="149" t="s">
        <v>337</v>
      </c>
      <c r="C87" s="140">
        <f>'GF Exp Summary'!P135</f>
        <v>15300</v>
      </c>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2">
        <f t="shared" si="12"/>
        <v>15300</v>
      </c>
    </row>
    <row r="88" spans="1:30" s="147" customFormat="1" x14ac:dyDescent="0.2">
      <c r="A88" s="148" t="s">
        <v>338</v>
      </c>
      <c r="B88" s="149" t="s">
        <v>339</v>
      </c>
      <c r="C88" s="140">
        <f>'GF Exp Summary'!P136</f>
        <v>35000</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f t="shared" si="12"/>
        <v>35000</v>
      </c>
    </row>
    <row r="89" spans="1:30" s="147" customFormat="1" x14ac:dyDescent="0.2">
      <c r="A89" s="148" t="s">
        <v>146</v>
      </c>
      <c r="B89" s="149" t="s">
        <v>340</v>
      </c>
      <c r="C89" s="140">
        <f>'GF Exp Summary'!P137+'GF Exp Summary'!P138</f>
        <v>0</v>
      </c>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2">
        <f t="shared" si="12"/>
        <v>0</v>
      </c>
    </row>
    <row r="90" spans="1:30" s="147" customFormat="1" x14ac:dyDescent="0.2">
      <c r="A90" s="160" t="s">
        <v>175</v>
      </c>
      <c r="B90" s="151"/>
      <c r="C90" s="152">
        <f t="shared" ref="C90:AD90" si="16">SUM(C84:C89)</f>
        <v>72403</v>
      </c>
      <c r="D90" s="153">
        <f t="shared" si="16"/>
        <v>0</v>
      </c>
      <c r="E90" s="153">
        <f t="shared" si="16"/>
        <v>0</v>
      </c>
      <c r="F90" s="153">
        <f t="shared" si="16"/>
        <v>0</v>
      </c>
      <c r="G90" s="153">
        <f t="shared" si="16"/>
        <v>0</v>
      </c>
      <c r="H90" s="153">
        <f t="shared" si="16"/>
        <v>0</v>
      </c>
      <c r="I90" s="153">
        <f t="shared" si="16"/>
        <v>0</v>
      </c>
      <c r="J90" s="153">
        <f t="shared" ref="J90" si="17">SUM(J84:J89)</f>
        <v>0</v>
      </c>
      <c r="K90" s="153">
        <f t="shared" si="16"/>
        <v>0</v>
      </c>
      <c r="L90" s="153">
        <f t="shared" si="16"/>
        <v>0</v>
      </c>
      <c r="M90" s="153">
        <f t="shared" si="16"/>
        <v>0</v>
      </c>
      <c r="N90" s="153">
        <f t="shared" si="16"/>
        <v>0</v>
      </c>
      <c r="O90" s="153">
        <f t="shared" si="16"/>
        <v>0</v>
      </c>
      <c r="P90" s="153">
        <f t="shared" si="16"/>
        <v>0</v>
      </c>
      <c r="Q90" s="153">
        <f t="shared" si="16"/>
        <v>0</v>
      </c>
      <c r="R90" s="153">
        <f t="shared" si="16"/>
        <v>0</v>
      </c>
      <c r="S90" s="153">
        <f t="shared" si="16"/>
        <v>0</v>
      </c>
      <c r="T90" s="153">
        <f t="shared" si="16"/>
        <v>0</v>
      </c>
      <c r="U90" s="153">
        <f t="shared" si="16"/>
        <v>0</v>
      </c>
      <c r="V90" s="153">
        <f t="shared" si="16"/>
        <v>0</v>
      </c>
      <c r="W90" s="153">
        <f t="shared" si="16"/>
        <v>0</v>
      </c>
      <c r="X90" s="153">
        <f t="shared" si="16"/>
        <v>0</v>
      </c>
      <c r="Y90" s="153">
        <f t="shared" si="16"/>
        <v>0</v>
      </c>
      <c r="Z90" s="153">
        <f t="shared" si="16"/>
        <v>0</v>
      </c>
      <c r="AA90" s="153">
        <f t="shared" si="16"/>
        <v>0</v>
      </c>
      <c r="AB90" s="153">
        <f t="shared" si="16"/>
        <v>0</v>
      </c>
      <c r="AC90" s="153">
        <f t="shared" si="16"/>
        <v>0</v>
      </c>
      <c r="AD90" s="154">
        <f t="shared" si="16"/>
        <v>72403</v>
      </c>
    </row>
    <row r="91" spans="1:30" s="147" customFormat="1" ht="1.9" customHeight="1" x14ac:dyDescent="0.2">
      <c r="A91" s="138"/>
      <c r="B91" s="129"/>
      <c r="C91" s="155"/>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6"/>
      <c r="AC91" s="156"/>
      <c r="AD91" s="142"/>
    </row>
    <row r="92" spans="1:30" s="147" customFormat="1" ht="25.5" x14ac:dyDescent="0.2">
      <c r="A92" s="138" t="s">
        <v>352</v>
      </c>
      <c r="B92" s="129"/>
      <c r="C92" s="155"/>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42"/>
    </row>
    <row r="93" spans="1:30" s="147" customFormat="1" x14ac:dyDescent="0.2">
      <c r="A93" s="148" t="s">
        <v>148</v>
      </c>
      <c r="B93" s="149" t="s">
        <v>331</v>
      </c>
      <c r="C93" s="140">
        <f>'GF Exp Summary'!P142</f>
        <v>0</v>
      </c>
      <c r="D93" s="141"/>
      <c r="E93" s="141">
        <f>InsRsv!P20</f>
        <v>0</v>
      </c>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2">
        <f t="shared" si="12"/>
        <v>0</v>
      </c>
    </row>
    <row r="94" spans="1:30" s="147" customFormat="1" x14ac:dyDescent="0.2">
      <c r="A94" s="148" t="s">
        <v>332</v>
      </c>
      <c r="B94" s="149" t="s">
        <v>333</v>
      </c>
      <c r="C94" s="140">
        <f>'GF Exp Summary'!P143</f>
        <v>0</v>
      </c>
      <c r="D94" s="141"/>
      <c r="E94" s="141">
        <f>InsRsv!P21</f>
        <v>0</v>
      </c>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2">
        <f t="shared" si="12"/>
        <v>0</v>
      </c>
    </row>
    <row r="95" spans="1:30" s="147" customFormat="1" ht="25.5" x14ac:dyDescent="0.2">
      <c r="A95" s="148" t="s">
        <v>334</v>
      </c>
      <c r="B95" s="149" t="s">
        <v>335</v>
      </c>
      <c r="C95" s="140">
        <f>'GF Exp Summary'!P144+'GF Exp Summary'!P145+'GF Exp Summary'!P146</f>
        <v>12750</v>
      </c>
      <c r="D95" s="141"/>
      <c r="E95" s="141">
        <f>InsRsv!P22+InsRsv!P23+InsRsv!P24</f>
        <v>0</v>
      </c>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f t="shared" si="12"/>
        <v>12750</v>
      </c>
    </row>
    <row r="96" spans="1:30" s="147" customFormat="1" x14ac:dyDescent="0.2">
      <c r="A96" s="148" t="s">
        <v>336</v>
      </c>
      <c r="B96" s="149" t="s">
        <v>337</v>
      </c>
      <c r="C96" s="140">
        <f>'GF Exp Summary'!P147</f>
        <v>0</v>
      </c>
      <c r="D96" s="141"/>
      <c r="E96" s="141">
        <f>InsRsv!P25</f>
        <v>0</v>
      </c>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2">
        <f t="shared" si="12"/>
        <v>0</v>
      </c>
    </row>
    <row r="97" spans="1:30" s="147" customFormat="1" x14ac:dyDescent="0.2">
      <c r="A97" s="148" t="s">
        <v>338</v>
      </c>
      <c r="B97" s="149" t="s">
        <v>339</v>
      </c>
      <c r="C97" s="140">
        <f>'GF Exp Summary'!P148</f>
        <v>0</v>
      </c>
      <c r="D97" s="141"/>
      <c r="E97" s="141">
        <f>InsRsv!P26</f>
        <v>0</v>
      </c>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2">
        <f t="shared" si="12"/>
        <v>0</v>
      </c>
    </row>
    <row r="98" spans="1:30" s="147" customFormat="1" x14ac:dyDescent="0.2">
      <c r="A98" s="148" t="s">
        <v>146</v>
      </c>
      <c r="B98" s="149" t="s">
        <v>340</v>
      </c>
      <c r="C98" s="140">
        <f>'GF Exp Summary'!P149+'GF Exp Summary'!P150</f>
        <v>0</v>
      </c>
      <c r="D98" s="141"/>
      <c r="E98" s="141">
        <f>InsRsv!P27+InsRsv!P28</f>
        <v>0</v>
      </c>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2">
        <f t="shared" si="12"/>
        <v>0</v>
      </c>
    </row>
    <row r="99" spans="1:30" s="147" customFormat="1" x14ac:dyDescent="0.2">
      <c r="A99" s="160" t="s">
        <v>353</v>
      </c>
      <c r="B99" s="151"/>
      <c r="C99" s="152">
        <f t="shared" ref="C99:AD99" si="18">SUM(C93:C98)</f>
        <v>12750</v>
      </c>
      <c r="D99" s="153">
        <f t="shared" si="18"/>
        <v>0</v>
      </c>
      <c r="E99" s="153">
        <f t="shared" si="18"/>
        <v>0</v>
      </c>
      <c r="F99" s="153">
        <f t="shared" si="18"/>
        <v>0</v>
      </c>
      <c r="G99" s="153">
        <f t="shared" si="18"/>
        <v>0</v>
      </c>
      <c r="H99" s="153">
        <f t="shared" si="18"/>
        <v>0</v>
      </c>
      <c r="I99" s="153">
        <f t="shared" si="18"/>
        <v>0</v>
      </c>
      <c r="J99" s="153">
        <f t="shared" si="18"/>
        <v>0</v>
      </c>
      <c r="K99" s="153">
        <f t="shared" si="18"/>
        <v>0</v>
      </c>
      <c r="L99" s="153">
        <f t="shared" si="18"/>
        <v>0</v>
      </c>
      <c r="M99" s="153">
        <f t="shared" si="18"/>
        <v>0</v>
      </c>
      <c r="N99" s="153">
        <f t="shared" si="18"/>
        <v>0</v>
      </c>
      <c r="O99" s="153">
        <f t="shared" si="18"/>
        <v>0</v>
      </c>
      <c r="P99" s="153">
        <f t="shared" si="18"/>
        <v>0</v>
      </c>
      <c r="Q99" s="153">
        <f t="shared" si="18"/>
        <v>0</v>
      </c>
      <c r="R99" s="153">
        <f t="shared" si="18"/>
        <v>0</v>
      </c>
      <c r="S99" s="153">
        <f t="shared" si="18"/>
        <v>0</v>
      </c>
      <c r="T99" s="153">
        <f t="shared" si="18"/>
        <v>0</v>
      </c>
      <c r="U99" s="153">
        <f t="shared" si="18"/>
        <v>0</v>
      </c>
      <c r="V99" s="153">
        <f t="shared" si="18"/>
        <v>0</v>
      </c>
      <c r="W99" s="153">
        <f t="shared" si="18"/>
        <v>0</v>
      </c>
      <c r="X99" s="153">
        <f t="shared" si="18"/>
        <v>0</v>
      </c>
      <c r="Y99" s="153">
        <f t="shared" si="18"/>
        <v>0</v>
      </c>
      <c r="Z99" s="153">
        <f t="shared" si="18"/>
        <v>0</v>
      </c>
      <c r="AA99" s="153">
        <f t="shared" si="18"/>
        <v>0</v>
      </c>
      <c r="AB99" s="153">
        <f t="shared" si="18"/>
        <v>0</v>
      </c>
      <c r="AC99" s="153">
        <f t="shared" si="18"/>
        <v>0</v>
      </c>
      <c r="AD99" s="154">
        <f t="shared" si="18"/>
        <v>12750</v>
      </c>
    </row>
    <row r="100" spans="1:30" s="147" customFormat="1" ht="1.9" customHeight="1" x14ac:dyDescent="0.2">
      <c r="A100" s="138"/>
      <c r="B100" s="129"/>
      <c r="C100" s="155"/>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42"/>
    </row>
    <row r="101" spans="1:30" s="147" customFormat="1" x14ac:dyDescent="0.2">
      <c r="A101" s="138" t="s">
        <v>354</v>
      </c>
      <c r="B101" s="129"/>
      <c r="C101" s="155"/>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42"/>
    </row>
    <row r="102" spans="1:30" s="147" customFormat="1" x14ac:dyDescent="0.2">
      <c r="A102" s="148" t="s">
        <v>148</v>
      </c>
      <c r="B102" s="149" t="s">
        <v>331</v>
      </c>
      <c r="C102" s="140"/>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f t="shared" si="12"/>
        <v>0</v>
      </c>
    </row>
    <row r="103" spans="1:30" s="147" customFormat="1" x14ac:dyDescent="0.2">
      <c r="A103" s="148" t="s">
        <v>332</v>
      </c>
      <c r="B103" s="149" t="s">
        <v>333</v>
      </c>
      <c r="C103" s="140"/>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2">
        <f t="shared" si="12"/>
        <v>0</v>
      </c>
    </row>
    <row r="104" spans="1:30" s="147" customFormat="1" ht="25.5" x14ac:dyDescent="0.2">
      <c r="A104" s="148" t="s">
        <v>334</v>
      </c>
      <c r="B104" s="149" t="s">
        <v>335</v>
      </c>
      <c r="C104" s="140"/>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2">
        <f t="shared" si="12"/>
        <v>0</v>
      </c>
    </row>
    <row r="105" spans="1:30" s="147" customFormat="1" x14ac:dyDescent="0.2">
      <c r="A105" s="148" t="s">
        <v>336</v>
      </c>
      <c r="B105" s="149" t="s">
        <v>337</v>
      </c>
      <c r="C105" s="140"/>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2">
        <f t="shared" si="12"/>
        <v>0</v>
      </c>
    </row>
    <row r="106" spans="1:30" s="147" customFormat="1" x14ac:dyDescent="0.2">
      <c r="A106" s="148" t="s">
        <v>338</v>
      </c>
      <c r="B106" s="149" t="s">
        <v>339</v>
      </c>
      <c r="C106" s="140"/>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2">
        <f t="shared" si="12"/>
        <v>0</v>
      </c>
    </row>
    <row r="107" spans="1:30" s="147" customFormat="1" x14ac:dyDescent="0.2">
      <c r="A107" s="148" t="s">
        <v>146</v>
      </c>
      <c r="B107" s="149" t="s">
        <v>340</v>
      </c>
      <c r="C107" s="140"/>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2">
        <f t="shared" si="12"/>
        <v>0</v>
      </c>
    </row>
    <row r="108" spans="1:30" s="147" customFormat="1" x14ac:dyDescent="0.2">
      <c r="A108" s="160" t="s">
        <v>355</v>
      </c>
      <c r="B108" s="151"/>
      <c r="C108" s="152">
        <f t="shared" ref="C108:AD108" si="19">SUM(C102:C107)</f>
        <v>0</v>
      </c>
      <c r="D108" s="153">
        <f t="shared" si="19"/>
        <v>0</v>
      </c>
      <c r="E108" s="153">
        <f t="shared" si="19"/>
        <v>0</v>
      </c>
      <c r="F108" s="153">
        <f t="shared" si="19"/>
        <v>0</v>
      </c>
      <c r="G108" s="153">
        <f t="shared" si="19"/>
        <v>0</v>
      </c>
      <c r="H108" s="153">
        <f t="shared" si="19"/>
        <v>0</v>
      </c>
      <c r="I108" s="153">
        <f t="shared" si="19"/>
        <v>0</v>
      </c>
      <c r="J108" s="153">
        <f t="shared" si="19"/>
        <v>0</v>
      </c>
      <c r="K108" s="153">
        <f t="shared" si="19"/>
        <v>0</v>
      </c>
      <c r="L108" s="153">
        <f t="shared" si="19"/>
        <v>0</v>
      </c>
      <c r="M108" s="153">
        <f t="shared" si="19"/>
        <v>0</v>
      </c>
      <c r="N108" s="153">
        <f t="shared" si="19"/>
        <v>0</v>
      </c>
      <c r="O108" s="153">
        <f t="shared" si="19"/>
        <v>0</v>
      </c>
      <c r="P108" s="153">
        <f t="shared" si="19"/>
        <v>0</v>
      </c>
      <c r="Q108" s="153">
        <f t="shared" si="19"/>
        <v>0</v>
      </c>
      <c r="R108" s="153">
        <f t="shared" si="19"/>
        <v>0</v>
      </c>
      <c r="S108" s="153">
        <f t="shared" si="19"/>
        <v>0</v>
      </c>
      <c r="T108" s="153">
        <f t="shared" si="19"/>
        <v>0</v>
      </c>
      <c r="U108" s="153">
        <f t="shared" si="19"/>
        <v>0</v>
      </c>
      <c r="V108" s="153">
        <f t="shared" si="19"/>
        <v>0</v>
      </c>
      <c r="W108" s="153">
        <f t="shared" si="19"/>
        <v>0</v>
      </c>
      <c r="X108" s="153">
        <f t="shared" si="19"/>
        <v>0</v>
      </c>
      <c r="Y108" s="153">
        <f t="shared" si="19"/>
        <v>0</v>
      </c>
      <c r="Z108" s="153">
        <f t="shared" si="19"/>
        <v>0</v>
      </c>
      <c r="AA108" s="153">
        <f t="shared" si="19"/>
        <v>0</v>
      </c>
      <c r="AB108" s="153">
        <f t="shared" si="19"/>
        <v>0</v>
      </c>
      <c r="AC108" s="153">
        <f t="shared" si="19"/>
        <v>0</v>
      </c>
      <c r="AD108" s="154">
        <f t="shared" si="19"/>
        <v>0</v>
      </c>
    </row>
    <row r="109" spans="1:30" s="147" customFormat="1" ht="1.9" customHeight="1" x14ac:dyDescent="0.2">
      <c r="A109" s="138"/>
      <c r="B109" s="129"/>
      <c r="C109" s="155"/>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42"/>
    </row>
    <row r="110" spans="1:30" s="147" customFormat="1" x14ac:dyDescent="0.2">
      <c r="A110" s="138" t="s">
        <v>356</v>
      </c>
      <c r="B110" s="129"/>
      <c r="C110" s="155"/>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42"/>
    </row>
    <row r="111" spans="1:30" s="147" customFormat="1" x14ac:dyDescent="0.2">
      <c r="A111" s="148" t="s">
        <v>148</v>
      </c>
      <c r="B111" s="149" t="s">
        <v>331</v>
      </c>
      <c r="C111" s="140"/>
      <c r="D111" s="141"/>
      <c r="E111" s="141"/>
      <c r="F111" s="141"/>
      <c r="G111" s="141">
        <f>'Food Svc'!P22</f>
        <v>35568</v>
      </c>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2">
        <f t="shared" si="12"/>
        <v>35568</v>
      </c>
    </row>
    <row r="112" spans="1:30" s="147" customFormat="1" x14ac:dyDescent="0.2">
      <c r="A112" s="148" t="s">
        <v>332</v>
      </c>
      <c r="B112" s="149" t="s">
        <v>333</v>
      </c>
      <c r="C112" s="140"/>
      <c r="D112" s="141"/>
      <c r="E112" s="141"/>
      <c r="F112" s="141"/>
      <c r="G112" s="141">
        <f>'Food Svc'!P23</f>
        <v>22846</v>
      </c>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2">
        <f t="shared" si="12"/>
        <v>22846</v>
      </c>
    </row>
    <row r="113" spans="1:30" s="147" customFormat="1" ht="25.5" x14ac:dyDescent="0.2">
      <c r="A113" s="148" t="s">
        <v>334</v>
      </c>
      <c r="B113" s="149" t="s">
        <v>335</v>
      </c>
      <c r="C113" s="140"/>
      <c r="D113" s="141"/>
      <c r="E113" s="141"/>
      <c r="F113" s="141"/>
      <c r="G113" s="141">
        <f>'Food Svc'!P24+'Food Svc'!P25+'Food Svc'!P26</f>
        <v>2300</v>
      </c>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2">
        <f t="shared" si="12"/>
        <v>2300</v>
      </c>
    </row>
    <row r="114" spans="1:30" s="147" customFormat="1" x14ac:dyDescent="0.2">
      <c r="A114" s="148" t="s">
        <v>336</v>
      </c>
      <c r="B114" s="149" t="s">
        <v>337</v>
      </c>
      <c r="C114" s="140"/>
      <c r="D114" s="141"/>
      <c r="E114" s="141"/>
      <c r="F114" s="141"/>
      <c r="G114" s="141">
        <f>'Food Svc'!P27</f>
        <v>62796</v>
      </c>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2">
        <f t="shared" si="12"/>
        <v>62796</v>
      </c>
    </row>
    <row r="115" spans="1:30" s="147" customFormat="1" x14ac:dyDescent="0.2">
      <c r="A115" s="148" t="s">
        <v>338</v>
      </c>
      <c r="B115" s="149" t="s">
        <v>339</v>
      </c>
      <c r="C115" s="140"/>
      <c r="D115" s="141"/>
      <c r="E115" s="141"/>
      <c r="F115" s="141"/>
      <c r="G115" s="141">
        <f>'Food Svc'!P28</f>
        <v>0</v>
      </c>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2">
        <f t="shared" si="12"/>
        <v>0</v>
      </c>
    </row>
    <row r="116" spans="1:30" s="147" customFormat="1" x14ac:dyDescent="0.2">
      <c r="A116" s="148" t="s">
        <v>146</v>
      </c>
      <c r="B116" s="149" t="s">
        <v>340</v>
      </c>
      <c r="C116" s="140"/>
      <c r="D116" s="141"/>
      <c r="E116" s="141"/>
      <c r="F116" s="141"/>
      <c r="G116" s="141">
        <f>'Food Svc'!P29+'Food Svc'!P30</f>
        <v>0</v>
      </c>
      <c r="H116" s="141"/>
      <c r="I116" s="141"/>
      <c r="J116" s="141"/>
      <c r="K116" s="141"/>
      <c r="L116" s="141"/>
      <c r="M116" s="141"/>
      <c r="N116" s="141"/>
      <c r="O116" s="141"/>
      <c r="P116" s="141"/>
      <c r="Q116" s="141"/>
      <c r="R116" s="141"/>
      <c r="S116" s="141"/>
      <c r="T116" s="141"/>
      <c r="U116" s="141"/>
      <c r="V116" s="141"/>
      <c r="W116" s="141"/>
      <c r="X116" s="141"/>
      <c r="Y116" s="141"/>
      <c r="Z116" s="141"/>
      <c r="AA116" s="141"/>
      <c r="AB116" s="141"/>
      <c r="AC116" s="141"/>
      <c r="AD116" s="142">
        <f t="shared" si="12"/>
        <v>0</v>
      </c>
    </row>
    <row r="117" spans="1:30" s="147" customFormat="1" x14ac:dyDescent="0.2">
      <c r="A117" s="160" t="s">
        <v>355</v>
      </c>
      <c r="B117" s="151"/>
      <c r="C117" s="152">
        <f t="shared" ref="C117:AD117" si="20">SUM(C111:C116)</f>
        <v>0</v>
      </c>
      <c r="D117" s="153">
        <f t="shared" si="20"/>
        <v>0</v>
      </c>
      <c r="E117" s="153">
        <f t="shared" si="20"/>
        <v>0</v>
      </c>
      <c r="F117" s="153">
        <f t="shared" si="20"/>
        <v>0</v>
      </c>
      <c r="G117" s="153">
        <f t="shared" si="20"/>
        <v>123510</v>
      </c>
      <c r="H117" s="153">
        <f t="shared" si="20"/>
        <v>0</v>
      </c>
      <c r="I117" s="153">
        <f t="shared" si="20"/>
        <v>0</v>
      </c>
      <c r="J117" s="153">
        <f t="shared" si="20"/>
        <v>0</v>
      </c>
      <c r="K117" s="153">
        <f t="shared" si="20"/>
        <v>0</v>
      </c>
      <c r="L117" s="153">
        <f t="shared" si="20"/>
        <v>0</v>
      </c>
      <c r="M117" s="153">
        <f t="shared" si="20"/>
        <v>0</v>
      </c>
      <c r="N117" s="153">
        <f t="shared" si="20"/>
        <v>0</v>
      </c>
      <c r="O117" s="153">
        <f t="shared" si="20"/>
        <v>0</v>
      </c>
      <c r="P117" s="153">
        <f t="shared" si="20"/>
        <v>0</v>
      </c>
      <c r="Q117" s="153">
        <f t="shared" si="20"/>
        <v>0</v>
      </c>
      <c r="R117" s="153">
        <f t="shared" si="20"/>
        <v>0</v>
      </c>
      <c r="S117" s="153">
        <f t="shared" si="20"/>
        <v>0</v>
      </c>
      <c r="T117" s="153">
        <f t="shared" si="20"/>
        <v>0</v>
      </c>
      <c r="U117" s="153">
        <f t="shared" si="20"/>
        <v>0</v>
      </c>
      <c r="V117" s="153">
        <f t="shared" si="20"/>
        <v>0</v>
      </c>
      <c r="W117" s="153">
        <f t="shared" si="20"/>
        <v>0</v>
      </c>
      <c r="X117" s="153">
        <f t="shared" si="20"/>
        <v>0</v>
      </c>
      <c r="Y117" s="153">
        <f t="shared" si="20"/>
        <v>0</v>
      </c>
      <c r="Z117" s="153">
        <f t="shared" si="20"/>
        <v>0</v>
      </c>
      <c r="AA117" s="153">
        <f t="shared" si="20"/>
        <v>0</v>
      </c>
      <c r="AB117" s="153">
        <f t="shared" si="20"/>
        <v>0</v>
      </c>
      <c r="AC117" s="153">
        <f t="shared" si="20"/>
        <v>0</v>
      </c>
      <c r="AD117" s="154">
        <f t="shared" si="20"/>
        <v>123510</v>
      </c>
    </row>
    <row r="118" spans="1:30" s="147" customFormat="1" x14ac:dyDescent="0.2">
      <c r="A118" s="138" t="s">
        <v>357</v>
      </c>
      <c r="B118" s="129"/>
      <c r="C118" s="155"/>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42"/>
    </row>
    <row r="119" spans="1:30" s="147" customFormat="1" x14ac:dyDescent="0.2">
      <c r="A119" s="148" t="s">
        <v>148</v>
      </c>
      <c r="B119" s="149" t="s">
        <v>331</v>
      </c>
      <c r="C119" s="140"/>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2">
        <f t="shared" si="12"/>
        <v>0</v>
      </c>
    </row>
    <row r="120" spans="1:30" s="147" customFormat="1" x14ac:dyDescent="0.2">
      <c r="A120" s="148" t="s">
        <v>332</v>
      </c>
      <c r="B120" s="149" t="s">
        <v>333</v>
      </c>
      <c r="C120" s="140"/>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2">
        <f t="shared" si="12"/>
        <v>0</v>
      </c>
    </row>
    <row r="121" spans="1:30" s="147" customFormat="1" ht="25.5" x14ac:dyDescent="0.2">
      <c r="A121" s="148" t="s">
        <v>334</v>
      </c>
      <c r="B121" s="149" t="s">
        <v>335</v>
      </c>
      <c r="C121" s="140"/>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2">
        <f t="shared" si="12"/>
        <v>0</v>
      </c>
    </row>
    <row r="122" spans="1:30" s="147" customFormat="1" x14ac:dyDescent="0.2">
      <c r="A122" s="148" t="s">
        <v>336</v>
      </c>
      <c r="B122" s="149" t="s">
        <v>337</v>
      </c>
      <c r="C122" s="140"/>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2">
        <f t="shared" si="12"/>
        <v>0</v>
      </c>
    </row>
    <row r="123" spans="1:30" s="147" customFormat="1" x14ac:dyDescent="0.2">
      <c r="A123" s="148" t="s">
        <v>338</v>
      </c>
      <c r="B123" s="149" t="s">
        <v>339</v>
      </c>
      <c r="C123" s="140"/>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2">
        <f t="shared" si="12"/>
        <v>0</v>
      </c>
    </row>
    <row r="124" spans="1:30" s="147" customFormat="1" x14ac:dyDescent="0.2">
      <c r="A124" s="148" t="s">
        <v>146</v>
      </c>
      <c r="B124" s="149" t="s">
        <v>340</v>
      </c>
      <c r="C124" s="140"/>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2">
        <f t="shared" si="12"/>
        <v>0</v>
      </c>
    </row>
    <row r="125" spans="1:30" s="147" customFormat="1" x14ac:dyDescent="0.2">
      <c r="A125" s="160" t="s">
        <v>358</v>
      </c>
      <c r="B125" s="151"/>
      <c r="C125" s="152">
        <f t="shared" ref="C125:AD125" si="21">SUM(C119:C124)</f>
        <v>0</v>
      </c>
      <c r="D125" s="153">
        <f t="shared" si="21"/>
        <v>0</v>
      </c>
      <c r="E125" s="153">
        <f t="shared" si="21"/>
        <v>0</v>
      </c>
      <c r="F125" s="153">
        <f t="shared" si="21"/>
        <v>0</v>
      </c>
      <c r="G125" s="153">
        <f t="shared" si="21"/>
        <v>0</v>
      </c>
      <c r="H125" s="153">
        <f t="shared" si="21"/>
        <v>0</v>
      </c>
      <c r="I125" s="153">
        <f t="shared" si="21"/>
        <v>0</v>
      </c>
      <c r="J125" s="153">
        <f t="shared" si="21"/>
        <v>0</v>
      </c>
      <c r="K125" s="153">
        <f t="shared" si="21"/>
        <v>0</v>
      </c>
      <c r="L125" s="153">
        <f t="shared" si="21"/>
        <v>0</v>
      </c>
      <c r="M125" s="153">
        <f t="shared" si="21"/>
        <v>0</v>
      </c>
      <c r="N125" s="153">
        <f t="shared" si="21"/>
        <v>0</v>
      </c>
      <c r="O125" s="153">
        <f t="shared" si="21"/>
        <v>0</v>
      </c>
      <c r="P125" s="153">
        <f t="shared" si="21"/>
        <v>0</v>
      </c>
      <c r="Q125" s="153">
        <f t="shared" si="21"/>
        <v>0</v>
      </c>
      <c r="R125" s="153">
        <f t="shared" si="21"/>
        <v>0</v>
      </c>
      <c r="S125" s="153">
        <f t="shared" si="21"/>
        <v>0</v>
      </c>
      <c r="T125" s="153">
        <f t="shared" si="21"/>
        <v>0</v>
      </c>
      <c r="U125" s="153">
        <f t="shared" si="21"/>
        <v>0</v>
      </c>
      <c r="V125" s="153">
        <f t="shared" si="21"/>
        <v>0</v>
      </c>
      <c r="W125" s="153">
        <f t="shared" si="21"/>
        <v>0</v>
      </c>
      <c r="X125" s="153">
        <f t="shared" si="21"/>
        <v>0</v>
      </c>
      <c r="Y125" s="153">
        <f t="shared" si="21"/>
        <v>0</v>
      </c>
      <c r="Z125" s="153">
        <f t="shared" si="21"/>
        <v>0</v>
      </c>
      <c r="AA125" s="153">
        <f t="shared" si="21"/>
        <v>0</v>
      </c>
      <c r="AB125" s="153">
        <f t="shared" si="21"/>
        <v>0</v>
      </c>
      <c r="AC125" s="153">
        <f t="shared" si="21"/>
        <v>0</v>
      </c>
      <c r="AD125" s="154">
        <f t="shared" si="21"/>
        <v>0</v>
      </c>
    </row>
    <row r="126" spans="1:30" s="147" customFormat="1" ht="1.9" customHeight="1" x14ac:dyDescent="0.2">
      <c r="A126" s="138"/>
      <c r="B126" s="129"/>
      <c r="C126" s="155"/>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42"/>
    </row>
    <row r="127" spans="1:30" s="147" customFormat="1" x14ac:dyDescent="0.2">
      <c r="A127" s="138" t="s">
        <v>359</v>
      </c>
      <c r="B127" s="129"/>
      <c r="C127" s="155"/>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42"/>
    </row>
    <row r="128" spans="1:30" s="147" customFormat="1" x14ac:dyDescent="0.2">
      <c r="A128" s="148" t="s">
        <v>148</v>
      </c>
      <c r="B128" s="149" t="s">
        <v>331</v>
      </c>
      <c r="C128" s="140">
        <f>'GF Exp Summary'!P154</f>
        <v>0</v>
      </c>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2">
        <f t="shared" si="12"/>
        <v>0</v>
      </c>
    </row>
    <row r="129" spans="1:30" s="147" customFormat="1" x14ac:dyDescent="0.2">
      <c r="A129" s="148" t="s">
        <v>332</v>
      </c>
      <c r="B129" s="149" t="s">
        <v>333</v>
      </c>
      <c r="C129" s="140">
        <f>'GF Exp Summary'!P155</f>
        <v>0</v>
      </c>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c r="AC129" s="141"/>
      <c r="AD129" s="142">
        <f t="shared" si="12"/>
        <v>0</v>
      </c>
    </row>
    <row r="130" spans="1:30" s="147" customFormat="1" ht="25.5" x14ac:dyDescent="0.2">
      <c r="A130" s="148" t="s">
        <v>334</v>
      </c>
      <c r="B130" s="149" t="s">
        <v>335</v>
      </c>
      <c r="C130" s="140">
        <f>'GF Exp Summary'!P156+'GF Exp Summary'!P157+'GF Exp Summary'!P158</f>
        <v>8300</v>
      </c>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1"/>
      <c r="AA130" s="141"/>
      <c r="AB130" s="141"/>
      <c r="AC130" s="141"/>
      <c r="AD130" s="142">
        <f t="shared" si="12"/>
        <v>8300</v>
      </c>
    </row>
    <row r="131" spans="1:30" s="147" customFormat="1" x14ac:dyDescent="0.2">
      <c r="A131" s="148" t="s">
        <v>336</v>
      </c>
      <c r="B131" s="149" t="s">
        <v>337</v>
      </c>
      <c r="C131" s="140">
        <f>'GF Exp Summary'!P159</f>
        <v>1500</v>
      </c>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2">
        <f t="shared" si="12"/>
        <v>1500</v>
      </c>
    </row>
    <row r="132" spans="1:30" s="147" customFormat="1" x14ac:dyDescent="0.2">
      <c r="A132" s="148" t="s">
        <v>338</v>
      </c>
      <c r="B132" s="149" t="s">
        <v>339</v>
      </c>
      <c r="C132" s="140">
        <f>'GF Exp Summary'!P160</f>
        <v>0</v>
      </c>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1"/>
      <c r="AA132" s="141"/>
      <c r="AB132" s="141"/>
      <c r="AC132" s="141"/>
      <c r="AD132" s="142">
        <f t="shared" ref="AD132:AD194" si="22">SUM(C132:AC132)</f>
        <v>0</v>
      </c>
    </row>
    <row r="133" spans="1:30" s="147" customFormat="1" x14ac:dyDescent="0.2">
      <c r="A133" s="148" t="s">
        <v>146</v>
      </c>
      <c r="B133" s="149" t="s">
        <v>340</v>
      </c>
      <c r="C133" s="140">
        <f>'GF Exp Summary'!P161+'GF Exp Summary'!P162</f>
        <v>0</v>
      </c>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2">
        <f t="shared" si="22"/>
        <v>0</v>
      </c>
    </row>
    <row r="134" spans="1:30" s="147" customFormat="1" x14ac:dyDescent="0.2">
      <c r="A134" s="160" t="s">
        <v>179</v>
      </c>
      <c r="B134" s="151"/>
      <c r="C134" s="152">
        <f t="shared" ref="C134:AD134" si="23">SUM(C128:C133)</f>
        <v>9800</v>
      </c>
      <c r="D134" s="153">
        <f t="shared" si="23"/>
        <v>0</v>
      </c>
      <c r="E134" s="153">
        <f t="shared" si="23"/>
        <v>0</v>
      </c>
      <c r="F134" s="153">
        <f t="shared" si="23"/>
        <v>0</v>
      </c>
      <c r="G134" s="153">
        <f t="shared" si="23"/>
        <v>0</v>
      </c>
      <c r="H134" s="153">
        <f t="shared" si="23"/>
        <v>0</v>
      </c>
      <c r="I134" s="153">
        <f t="shared" si="23"/>
        <v>0</v>
      </c>
      <c r="J134" s="153">
        <f t="shared" si="23"/>
        <v>0</v>
      </c>
      <c r="K134" s="153">
        <f t="shared" si="23"/>
        <v>0</v>
      </c>
      <c r="L134" s="153">
        <f t="shared" si="23"/>
        <v>0</v>
      </c>
      <c r="M134" s="153">
        <f t="shared" si="23"/>
        <v>0</v>
      </c>
      <c r="N134" s="153">
        <f t="shared" si="23"/>
        <v>0</v>
      </c>
      <c r="O134" s="153">
        <f t="shared" si="23"/>
        <v>0</v>
      </c>
      <c r="P134" s="153">
        <f t="shared" si="23"/>
        <v>0</v>
      </c>
      <c r="Q134" s="153">
        <f t="shared" si="23"/>
        <v>0</v>
      </c>
      <c r="R134" s="153">
        <f t="shared" si="23"/>
        <v>0</v>
      </c>
      <c r="S134" s="153">
        <f t="shared" si="23"/>
        <v>0</v>
      </c>
      <c r="T134" s="153">
        <f t="shared" si="23"/>
        <v>0</v>
      </c>
      <c r="U134" s="153">
        <f t="shared" si="23"/>
        <v>0</v>
      </c>
      <c r="V134" s="153">
        <f t="shared" si="23"/>
        <v>0</v>
      </c>
      <c r="W134" s="153">
        <f t="shared" si="23"/>
        <v>0</v>
      </c>
      <c r="X134" s="153">
        <f t="shared" si="23"/>
        <v>0</v>
      </c>
      <c r="Y134" s="153">
        <f t="shared" si="23"/>
        <v>0</v>
      </c>
      <c r="Z134" s="153">
        <f t="shared" si="23"/>
        <v>0</v>
      </c>
      <c r="AA134" s="153">
        <f t="shared" si="23"/>
        <v>0</v>
      </c>
      <c r="AB134" s="153">
        <f t="shared" si="23"/>
        <v>0</v>
      </c>
      <c r="AC134" s="153">
        <f t="shared" si="23"/>
        <v>0</v>
      </c>
      <c r="AD134" s="154">
        <f t="shared" si="23"/>
        <v>9800</v>
      </c>
    </row>
    <row r="135" spans="1:30" s="147" customFormat="1" ht="1.9" customHeight="1" x14ac:dyDescent="0.2">
      <c r="A135" s="138"/>
      <c r="B135" s="129"/>
      <c r="C135" s="155"/>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42"/>
    </row>
    <row r="136" spans="1:30" s="147" customFormat="1" x14ac:dyDescent="0.2">
      <c r="A136" s="138" t="s">
        <v>360</v>
      </c>
      <c r="B136" s="129"/>
      <c r="C136" s="155"/>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42"/>
    </row>
    <row r="137" spans="1:30" s="147" customFormat="1" x14ac:dyDescent="0.2">
      <c r="A137" s="148" t="s">
        <v>148</v>
      </c>
      <c r="B137" s="149" t="s">
        <v>331</v>
      </c>
      <c r="C137" s="140"/>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1"/>
      <c r="AA137" s="141"/>
      <c r="AB137" s="141"/>
      <c r="AC137" s="141"/>
      <c r="AD137" s="142">
        <f t="shared" si="22"/>
        <v>0</v>
      </c>
    </row>
    <row r="138" spans="1:30" s="147" customFormat="1" x14ac:dyDescent="0.2">
      <c r="A138" s="148" t="s">
        <v>332</v>
      </c>
      <c r="B138" s="149" t="s">
        <v>333</v>
      </c>
      <c r="C138" s="140"/>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2">
        <f t="shared" si="22"/>
        <v>0</v>
      </c>
    </row>
    <row r="139" spans="1:30" s="147" customFormat="1" ht="25.5" x14ac:dyDescent="0.2">
      <c r="A139" s="148" t="s">
        <v>334</v>
      </c>
      <c r="B139" s="149" t="s">
        <v>335</v>
      </c>
      <c r="C139" s="140"/>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2">
        <f t="shared" si="22"/>
        <v>0</v>
      </c>
    </row>
    <row r="140" spans="1:30" s="147" customFormat="1" x14ac:dyDescent="0.2">
      <c r="A140" s="148" t="s">
        <v>336</v>
      </c>
      <c r="B140" s="149" t="s">
        <v>337</v>
      </c>
      <c r="C140" s="140"/>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2">
        <f t="shared" si="22"/>
        <v>0</v>
      </c>
    </row>
    <row r="141" spans="1:30" s="147" customFormat="1" x14ac:dyDescent="0.2">
      <c r="A141" s="148" t="s">
        <v>338</v>
      </c>
      <c r="B141" s="149" t="s">
        <v>339</v>
      </c>
      <c r="C141" s="140"/>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2">
        <f t="shared" si="22"/>
        <v>0</v>
      </c>
    </row>
    <row r="142" spans="1:30" s="147" customFormat="1" x14ac:dyDescent="0.2">
      <c r="A142" s="148" t="s">
        <v>146</v>
      </c>
      <c r="B142" s="149" t="s">
        <v>340</v>
      </c>
      <c r="C142" s="140"/>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2">
        <f t="shared" si="22"/>
        <v>0</v>
      </c>
    </row>
    <row r="143" spans="1:30" s="147" customFormat="1" x14ac:dyDescent="0.2">
      <c r="A143" s="160" t="s">
        <v>361</v>
      </c>
      <c r="B143" s="151"/>
      <c r="C143" s="152">
        <f t="shared" ref="C143:AD143" si="24">SUM(C137:C142)</f>
        <v>0</v>
      </c>
      <c r="D143" s="153">
        <f t="shared" si="24"/>
        <v>0</v>
      </c>
      <c r="E143" s="153">
        <f t="shared" si="24"/>
        <v>0</v>
      </c>
      <c r="F143" s="153">
        <f t="shared" si="24"/>
        <v>0</v>
      </c>
      <c r="G143" s="153">
        <f t="shared" si="24"/>
        <v>0</v>
      </c>
      <c r="H143" s="153">
        <f t="shared" si="24"/>
        <v>0</v>
      </c>
      <c r="I143" s="153">
        <f t="shared" si="24"/>
        <v>0</v>
      </c>
      <c r="J143" s="153">
        <f t="shared" si="24"/>
        <v>0</v>
      </c>
      <c r="K143" s="153">
        <f t="shared" si="24"/>
        <v>0</v>
      </c>
      <c r="L143" s="153">
        <f t="shared" si="24"/>
        <v>0</v>
      </c>
      <c r="M143" s="153">
        <f t="shared" si="24"/>
        <v>0</v>
      </c>
      <c r="N143" s="153">
        <f t="shared" si="24"/>
        <v>0</v>
      </c>
      <c r="O143" s="153">
        <f t="shared" si="24"/>
        <v>0</v>
      </c>
      <c r="P143" s="153">
        <f t="shared" si="24"/>
        <v>0</v>
      </c>
      <c r="Q143" s="153">
        <f t="shared" si="24"/>
        <v>0</v>
      </c>
      <c r="R143" s="153">
        <f t="shared" si="24"/>
        <v>0</v>
      </c>
      <c r="S143" s="153">
        <f t="shared" si="24"/>
        <v>0</v>
      </c>
      <c r="T143" s="153">
        <f t="shared" si="24"/>
        <v>0</v>
      </c>
      <c r="U143" s="153">
        <f t="shared" si="24"/>
        <v>0</v>
      </c>
      <c r="V143" s="153">
        <f t="shared" si="24"/>
        <v>0</v>
      </c>
      <c r="W143" s="153">
        <f t="shared" si="24"/>
        <v>0</v>
      </c>
      <c r="X143" s="153">
        <f t="shared" si="24"/>
        <v>0</v>
      </c>
      <c r="Y143" s="153">
        <f t="shared" si="24"/>
        <v>0</v>
      </c>
      <c r="Z143" s="153">
        <f t="shared" si="24"/>
        <v>0</v>
      </c>
      <c r="AA143" s="153">
        <f t="shared" si="24"/>
        <v>0</v>
      </c>
      <c r="AB143" s="153">
        <f t="shared" si="24"/>
        <v>0</v>
      </c>
      <c r="AC143" s="153">
        <f t="shared" si="24"/>
        <v>0</v>
      </c>
      <c r="AD143" s="154">
        <f t="shared" si="24"/>
        <v>0</v>
      </c>
    </row>
    <row r="144" spans="1:30" s="147" customFormat="1" ht="1.9" customHeight="1" x14ac:dyDescent="0.2">
      <c r="A144" s="138"/>
      <c r="B144" s="129"/>
      <c r="C144" s="155"/>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42"/>
    </row>
    <row r="145" spans="1:30" s="147" customFormat="1" x14ac:dyDescent="0.2">
      <c r="A145" s="160" t="s">
        <v>362</v>
      </c>
      <c r="B145" s="151"/>
      <c r="C145" s="152">
        <f t="shared" ref="C145:AD145" si="25">SUM(C134+C125+C117+C108+C99+C90+C81+C73+C64+C55+C46+C37+C143)</f>
        <v>996605</v>
      </c>
      <c r="D145" s="153">
        <f t="shared" si="25"/>
        <v>0</v>
      </c>
      <c r="E145" s="153">
        <f t="shared" si="25"/>
        <v>0</v>
      </c>
      <c r="F145" s="153">
        <f t="shared" si="25"/>
        <v>0</v>
      </c>
      <c r="G145" s="153">
        <f t="shared" si="25"/>
        <v>123510</v>
      </c>
      <c r="H145" s="153">
        <f t="shared" si="25"/>
        <v>0</v>
      </c>
      <c r="I145" s="153">
        <f t="shared" si="25"/>
        <v>0</v>
      </c>
      <c r="J145" s="153">
        <f t="shared" ref="J145" si="26">SUM(J134+J125+J117+J108+J99+J90+J81+J73+J64+J55+J46+J37+J143)</f>
        <v>0</v>
      </c>
      <c r="K145" s="153">
        <f t="shared" si="25"/>
        <v>0</v>
      </c>
      <c r="L145" s="153">
        <f t="shared" si="25"/>
        <v>0</v>
      </c>
      <c r="M145" s="153">
        <f t="shared" si="25"/>
        <v>0</v>
      </c>
      <c r="N145" s="153">
        <f t="shared" si="25"/>
        <v>0</v>
      </c>
      <c r="O145" s="153">
        <f t="shared" si="25"/>
        <v>0</v>
      </c>
      <c r="P145" s="153">
        <f t="shared" si="25"/>
        <v>0</v>
      </c>
      <c r="Q145" s="153">
        <f t="shared" si="25"/>
        <v>0</v>
      </c>
      <c r="R145" s="153">
        <f t="shared" si="25"/>
        <v>0</v>
      </c>
      <c r="S145" s="153">
        <f t="shared" si="25"/>
        <v>0</v>
      </c>
      <c r="T145" s="153">
        <f t="shared" si="25"/>
        <v>0</v>
      </c>
      <c r="U145" s="153">
        <f t="shared" si="25"/>
        <v>0</v>
      </c>
      <c r="V145" s="153">
        <f t="shared" si="25"/>
        <v>0</v>
      </c>
      <c r="W145" s="153">
        <f t="shared" si="25"/>
        <v>0</v>
      </c>
      <c r="X145" s="153">
        <f t="shared" si="25"/>
        <v>0</v>
      </c>
      <c r="Y145" s="153">
        <f t="shared" si="25"/>
        <v>0</v>
      </c>
      <c r="Z145" s="153">
        <f t="shared" si="25"/>
        <v>0</v>
      </c>
      <c r="AA145" s="153">
        <f t="shared" si="25"/>
        <v>0</v>
      </c>
      <c r="AB145" s="153">
        <f t="shared" si="25"/>
        <v>0</v>
      </c>
      <c r="AC145" s="153">
        <f t="shared" si="25"/>
        <v>0</v>
      </c>
      <c r="AD145" s="154">
        <f t="shared" si="25"/>
        <v>1120115</v>
      </c>
    </row>
    <row r="146" spans="1:30" s="147" customFormat="1" ht="1.9" customHeight="1" x14ac:dyDescent="0.2">
      <c r="A146" s="138"/>
      <c r="B146" s="129"/>
      <c r="C146" s="155"/>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42"/>
    </row>
    <row r="147" spans="1:30" s="147" customFormat="1" x14ac:dyDescent="0.2">
      <c r="A147" s="138" t="s">
        <v>363</v>
      </c>
      <c r="B147" s="129"/>
      <c r="C147" s="155"/>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42"/>
    </row>
    <row r="148" spans="1:30" s="147" customFormat="1" x14ac:dyDescent="0.2">
      <c r="A148" s="148" t="s">
        <v>148</v>
      </c>
      <c r="B148" s="149" t="s">
        <v>331</v>
      </c>
      <c r="C148" s="140">
        <f>'GF Exp Summary'!P166</f>
        <v>0</v>
      </c>
      <c r="D148" s="141"/>
      <c r="E148" s="141"/>
      <c r="F148" s="141"/>
      <c r="G148" s="141"/>
      <c r="H148" s="141"/>
      <c r="I148" s="141"/>
      <c r="J148" s="141"/>
      <c r="K148" s="141"/>
      <c r="L148" s="141"/>
      <c r="M148" s="141"/>
      <c r="N148" s="141"/>
      <c r="O148" s="141"/>
      <c r="P148" s="141"/>
      <c r="Q148" s="141"/>
      <c r="R148" s="141"/>
      <c r="S148" s="141">
        <f>CapRes!P21</f>
        <v>0</v>
      </c>
      <c r="T148" s="141"/>
      <c r="U148" s="141"/>
      <c r="V148" s="141"/>
      <c r="W148" s="141"/>
      <c r="X148" s="141"/>
      <c r="Y148" s="141"/>
      <c r="Z148" s="141"/>
      <c r="AA148" s="141"/>
      <c r="AB148" s="141"/>
      <c r="AC148" s="141"/>
      <c r="AD148" s="142">
        <f t="shared" si="22"/>
        <v>0</v>
      </c>
    </row>
    <row r="149" spans="1:30" s="147" customFormat="1" x14ac:dyDescent="0.2">
      <c r="A149" s="148" t="s">
        <v>332</v>
      </c>
      <c r="B149" s="149" t="s">
        <v>333</v>
      </c>
      <c r="C149" s="140">
        <f>'GF Exp Summary'!P167</f>
        <v>0</v>
      </c>
      <c r="D149" s="141"/>
      <c r="E149" s="141"/>
      <c r="F149" s="141"/>
      <c r="G149" s="141"/>
      <c r="H149" s="141"/>
      <c r="I149" s="141"/>
      <c r="J149" s="141"/>
      <c r="K149" s="141"/>
      <c r="L149" s="141"/>
      <c r="M149" s="141"/>
      <c r="N149" s="141"/>
      <c r="O149" s="141"/>
      <c r="P149" s="141"/>
      <c r="Q149" s="141"/>
      <c r="R149" s="141"/>
      <c r="S149" s="141">
        <f>CapRes!P22</f>
        <v>0</v>
      </c>
      <c r="T149" s="141"/>
      <c r="U149" s="141"/>
      <c r="V149" s="141"/>
      <c r="W149" s="141"/>
      <c r="X149" s="141"/>
      <c r="Y149" s="141"/>
      <c r="Z149" s="141"/>
      <c r="AA149" s="141"/>
      <c r="AB149" s="141"/>
      <c r="AC149" s="141"/>
      <c r="AD149" s="142">
        <f t="shared" si="22"/>
        <v>0</v>
      </c>
    </row>
    <row r="150" spans="1:30" s="147" customFormat="1" ht="25.5" x14ac:dyDescent="0.2">
      <c r="A150" s="148" t="s">
        <v>334</v>
      </c>
      <c r="B150" s="149" t="s">
        <v>335</v>
      </c>
      <c r="C150" s="140">
        <f>'GF Exp Summary'!P168+'GF Exp Summary'!P169+'GF Exp Summary'!P170</f>
        <v>0</v>
      </c>
      <c r="D150" s="141"/>
      <c r="E150" s="141"/>
      <c r="F150" s="141"/>
      <c r="G150" s="141"/>
      <c r="H150" s="141"/>
      <c r="I150" s="141"/>
      <c r="J150" s="141"/>
      <c r="K150" s="141"/>
      <c r="L150" s="141"/>
      <c r="M150" s="141"/>
      <c r="N150" s="141"/>
      <c r="O150" s="141"/>
      <c r="P150" s="141"/>
      <c r="Q150" s="141"/>
      <c r="R150" s="141"/>
      <c r="S150" s="141">
        <f>CapRes!P23+CapRes!P24+CapRes!P25</f>
        <v>0</v>
      </c>
      <c r="T150" s="141"/>
      <c r="U150" s="141"/>
      <c r="V150" s="141"/>
      <c r="W150" s="141"/>
      <c r="X150" s="141"/>
      <c r="Y150" s="141"/>
      <c r="Z150" s="141"/>
      <c r="AA150" s="141"/>
      <c r="AB150" s="141"/>
      <c r="AC150" s="141"/>
      <c r="AD150" s="142">
        <f t="shared" si="22"/>
        <v>0</v>
      </c>
    </row>
    <row r="151" spans="1:30" s="147" customFormat="1" x14ac:dyDescent="0.2">
      <c r="A151" s="148" t="s">
        <v>336</v>
      </c>
      <c r="B151" s="149" t="s">
        <v>337</v>
      </c>
      <c r="C151" s="140">
        <f>'GF Exp Summary'!P171</f>
        <v>0</v>
      </c>
      <c r="D151" s="141"/>
      <c r="E151" s="141"/>
      <c r="F151" s="141"/>
      <c r="G151" s="141"/>
      <c r="H151" s="141"/>
      <c r="I151" s="141"/>
      <c r="J151" s="141"/>
      <c r="K151" s="141"/>
      <c r="L151" s="141"/>
      <c r="M151" s="141"/>
      <c r="N151" s="141"/>
      <c r="O151" s="141"/>
      <c r="P151" s="141"/>
      <c r="Q151" s="141"/>
      <c r="R151" s="141"/>
      <c r="S151" s="141">
        <f>CapRes!P26</f>
        <v>0</v>
      </c>
      <c r="T151" s="141"/>
      <c r="U151" s="141"/>
      <c r="V151" s="141"/>
      <c r="W151" s="141"/>
      <c r="X151" s="141"/>
      <c r="Y151" s="141"/>
      <c r="Z151" s="141"/>
      <c r="AA151" s="141"/>
      <c r="AB151" s="141"/>
      <c r="AC151" s="141"/>
      <c r="AD151" s="142">
        <f t="shared" si="22"/>
        <v>0</v>
      </c>
    </row>
    <row r="152" spans="1:30" s="147" customFormat="1" x14ac:dyDescent="0.2">
      <c r="A152" s="148" t="s">
        <v>338</v>
      </c>
      <c r="B152" s="149" t="s">
        <v>339</v>
      </c>
      <c r="C152" s="140">
        <f>'GF Exp Summary'!P172</f>
        <v>0</v>
      </c>
      <c r="D152" s="141"/>
      <c r="E152" s="141"/>
      <c r="F152" s="141"/>
      <c r="G152" s="141"/>
      <c r="H152" s="141"/>
      <c r="I152" s="141"/>
      <c r="J152" s="141"/>
      <c r="K152" s="141"/>
      <c r="L152" s="141"/>
      <c r="M152" s="141"/>
      <c r="N152" s="141"/>
      <c r="O152" s="141"/>
      <c r="P152" s="141"/>
      <c r="Q152" s="141"/>
      <c r="R152" s="141"/>
      <c r="S152" s="141">
        <f>CapRes!P27</f>
        <v>0</v>
      </c>
      <c r="T152" s="141"/>
      <c r="U152" s="141"/>
      <c r="V152" s="141"/>
      <c r="W152" s="141"/>
      <c r="X152" s="141"/>
      <c r="Y152" s="141"/>
      <c r="Z152" s="141"/>
      <c r="AA152" s="141"/>
      <c r="AB152" s="141"/>
      <c r="AC152" s="141"/>
      <c r="AD152" s="142">
        <f t="shared" si="22"/>
        <v>0</v>
      </c>
    </row>
    <row r="153" spans="1:30" s="147" customFormat="1" x14ac:dyDescent="0.2">
      <c r="A153" s="148" t="s">
        <v>146</v>
      </c>
      <c r="B153" s="149" t="s">
        <v>340</v>
      </c>
      <c r="C153" s="140">
        <f>'GF Exp Summary'!P173+'GF Exp Summary'!P174</f>
        <v>0</v>
      </c>
      <c r="D153" s="141"/>
      <c r="E153" s="141"/>
      <c r="F153" s="141"/>
      <c r="G153" s="141"/>
      <c r="H153" s="141"/>
      <c r="I153" s="141"/>
      <c r="J153" s="141"/>
      <c r="K153" s="141"/>
      <c r="L153" s="141"/>
      <c r="M153" s="141"/>
      <c r="N153" s="141"/>
      <c r="O153" s="141"/>
      <c r="P153" s="141"/>
      <c r="Q153" s="141"/>
      <c r="R153" s="141"/>
      <c r="S153" s="141">
        <f>CapRes!P28+CapRes!P29</f>
        <v>0</v>
      </c>
      <c r="T153" s="141"/>
      <c r="U153" s="141"/>
      <c r="V153" s="141"/>
      <c r="W153" s="141"/>
      <c r="X153" s="141"/>
      <c r="Y153" s="141"/>
      <c r="Z153" s="141"/>
      <c r="AA153" s="141"/>
      <c r="AB153" s="141"/>
      <c r="AC153" s="141"/>
      <c r="AD153" s="142">
        <f t="shared" si="22"/>
        <v>0</v>
      </c>
    </row>
    <row r="154" spans="1:30" s="147" customFormat="1" x14ac:dyDescent="0.2">
      <c r="A154" s="160" t="s">
        <v>364</v>
      </c>
      <c r="B154" s="151"/>
      <c r="C154" s="152">
        <f t="shared" ref="C154:AD154" si="27">SUM(C148:C153)</f>
        <v>0</v>
      </c>
      <c r="D154" s="153">
        <f t="shared" si="27"/>
        <v>0</v>
      </c>
      <c r="E154" s="153">
        <f t="shared" si="27"/>
        <v>0</v>
      </c>
      <c r="F154" s="153">
        <f t="shared" si="27"/>
        <v>0</v>
      </c>
      <c r="G154" s="153">
        <f t="shared" si="27"/>
        <v>0</v>
      </c>
      <c r="H154" s="153">
        <f t="shared" si="27"/>
        <v>0</v>
      </c>
      <c r="I154" s="153">
        <f t="shared" si="27"/>
        <v>0</v>
      </c>
      <c r="J154" s="153">
        <f t="shared" ref="J154" si="28">SUM(J148:J153)</f>
        <v>0</v>
      </c>
      <c r="K154" s="153">
        <f t="shared" si="27"/>
        <v>0</v>
      </c>
      <c r="L154" s="153">
        <f t="shared" si="27"/>
        <v>0</v>
      </c>
      <c r="M154" s="153">
        <f t="shared" si="27"/>
        <v>0</v>
      </c>
      <c r="N154" s="153">
        <f t="shared" si="27"/>
        <v>0</v>
      </c>
      <c r="O154" s="153">
        <f t="shared" si="27"/>
        <v>0</v>
      </c>
      <c r="P154" s="153">
        <f t="shared" si="27"/>
        <v>0</v>
      </c>
      <c r="Q154" s="153">
        <f t="shared" si="27"/>
        <v>0</v>
      </c>
      <c r="R154" s="153">
        <f t="shared" si="27"/>
        <v>0</v>
      </c>
      <c r="S154" s="153">
        <f t="shared" si="27"/>
        <v>0</v>
      </c>
      <c r="T154" s="153">
        <f t="shared" si="27"/>
        <v>0</v>
      </c>
      <c r="U154" s="153">
        <f t="shared" si="27"/>
        <v>0</v>
      </c>
      <c r="V154" s="153">
        <f t="shared" si="27"/>
        <v>0</v>
      </c>
      <c r="W154" s="153">
        <f t="shared" si="27"/>
        <v>0</v>
      </c>
      <c r="X154" s="153">
        <f t="shared" si="27"/>
        <v>0</v>
      </c>
      <c r="Y154" s="153">
        <f t="shared" si="27"/>
        <v>0</v>
      </c>
      <c r="Z154" s="153">
        <f t="shared" si="27"/>
        <v>0</v>
      </c>
      <c r="AA154" s="153">
        <f t="shared" si="27"/>
        <v>0</v>
      </c>
      <c r="AB154" s="153">
        <f t="shared" si="27"/>
        <v>0</v>
      </c>
      <c r="AC154" s="153">
        <f t="shared" si="27"/>
        <v>0</v>
      </c>
      <c r="AD154" s="154">
        <f t="shared" si="27"/>
        <v>0</v>
      </c>
    </row>
    <row r="155" spans="1:30" s="147" customFormat="1" ht="1.9" customHeight="1" x14ac:dyDescent="0.2">
      <c r="A155" s="138"/>
      <c r="B155" s="129"/>
      <c r="C155" s="155"/>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c r="AA155" s="156"/>
      <c r="AB155" s="156"/>
      <c r="AC155" s="156"/>
      <c r="AD155" s="142"/>
    </row>
    <row r="156" spans="1:30" s="147" customFormat="1" ht="38.25" x14ac:dyDescent="0.2">
      <c r="A156" s="138" t="s">
        <v>365</v>
      </c>
      <c r="B156" s="129"/>
      <c r="C156" s="155"/>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42"/>
    </row>
    <row r="157" spans="1:30" s="147" customFormat="1" x14ac:dyDescent="0.2">
      <c r="A157" s="148" t="s">
        <v>148</v>
      </c>
      <c r="B157" s="149" t="s">
        <v>331</v>
      </c>
      <c r="C157" s="161"/>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3">
        <f t="shared" si="22"/>
        <v>0</v>
      </c>
    </row>
    <row r="158" spans="1:30" s="147" customFormat="1" x14ac:dyDescent="0.2">
      <c r="A158" s="148" t="s">
        <v>332</v>
      </c>
      <c r="B158" s="149" t="s">
        <v>333</v>
      </c>
      <c r="C158" s="161"/>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3">
        <f t="shared" si="22"/>
        <v>0</v>
      </c>
    </row>
    <row r="159" spans="1:30" s="147" customFormat="1" ht="25.5" x14ac:dyDescent="0.2">
      <c r="A159" s="148" t="s">
        <v>334</v>
      </c>
      <c r="B159" s="149" t="s">
        <v>335</v>
      </c>
      <c r="C159" s="161"/>
      <c r="D159" s="162"/>
      <c r="E159" s="162"/>
      <c r="F159" s="162"/>
      <c r="G159" s="162"/>
      <c r="H159" s="162"/>
      <c r="I159" s="162"/>
      <c r="J159" s="162"/>
      <c r="K159" s="162"/>
      <c r="L159" s="162"/>
      <c r="M159" s="162"/>
      <c r="N159" s="162"/>
      <c r="O159" s="162">
        <f>BondRedempt!P23+BondRedempt!P24+BondRedempt!P25</f>
        <v>1300</v>
      </c>
      <c r="P159" s="162"/>
      <c r="Q159" s="162"/>
      <c r="R159" s="162"/>
      <c r="S159" s="162"/>
      <c r="T159" s="162"/>
      <c r="U159" s="162"/>
      <c r="V159" s="162"/>
      <c r="W159" s="162"/>
      <c r="X159" s="162"/>
      <c r="Y159" s="162"/>
      <c r="Z159" s="162"/>
      <c r="AA159" s="162"/>
      <c r="AB159" s="162"/>
      <c r="AC159" s="162"/>
      <c r="AD159" s="163">
        <f t="shared" si="22"/>
        <v>1300</v>
      </c>
    </row>
    <row r="160" spans="1:30" s="147" customFormat="1" x14ac:dyDescent="0.2">
      <c r="A160" s="148" t="s">
        <v>336</v>
      </c>
      <c r="B160" s="149" t="s">
        <v>337</v>
      </c>
      <c r="C160" s="161"/>
      <c r="D160" s="162"/>
      <c r="E160" s="162"/>
      <c r="F160" s="162"/>
      <c r="G160" s="162"/>
      <c r="H160" s="162"/>
      <c r="I160" s="162"/>
      <c r="J160" s="162"/>
      <c r="K160" s="162"/>
      <c r="L160" s="162"/>
      <c r="M160" s="162"/>
      <c r="N160" s="162"/>
      <c r="O160" s="162">
        <f>BondRedempt!P28</f>
        <v>0</v>
      </c>
      <c r="P160" s="162"/>
      <c r="Q160" s="162"/>
      <c r="R160" s="162"/>
      <c r="S160" s="162"/>
      <c r="T160" s="162"/>
      <c r="U160" s="162"/>
      <c r="V160" s="162"/>
      <c r="W160" s="162"/>
      <c r="X160" s="162"/>
      <c r="Y160" s="162"/>
      <c r="Z160" s="162"/>
      <c r="AA160" s="162"/>
      <c r="AB160" s="162"/>
      <c r="AC160" s="162"/>
      <c r="AD160" s="163">
        <f t="shared" si="22"/>
        <v>0</v>
      </c>
    </row>
    <row r="161" spans="1:30" s="147" customFormat="1" x14ac:dyDescent="0.2">
      <c r="A161" s="148" t="s">
        <v>338</v>
      </c>
      <c r="B161" s="149" t="s">
        <v>339</v>
      </c>
      <c r="C161" s="161"/>
      <c r="D161" s="162"/>
      <c r="E161" s="162"/>
      <c r="F161" s="162"/>
      <c r="G161" s="162"/>
      <c r="H161" s="162"/>
      <c r="I161" s="162"/>
      <c r="J161" s="162"/>
      <c r="K161" s="162"/>
      <c r="L161" s="162"/>
      <c r="M161" s="162"/>
      <c r="N161" s="162"/>
      <c r="O161" s="162">
        <f>BondRedempt!P29</f>
        <v>0</v>
      </c>
      <c r="P161" s="162"/>
      <c r="Q161" s="162"/>
      <c r="R161" s="162"/>
      <c r="S161" s="162"/>
      <c r="T161" s="162"/>
      <c r="U161" s="162"/>
      <c r="V161" s="162"/>
      <c r="W161" s="162"/>
      <c r="X161" s="162"/>
      <c r="Y161" s="162"/>
      <c r="Z161" s="162"/>
      <c r="AA161" s="162"/>
      <c r="AB161" s="162"/>
      <c r="AC161" s="162"/>
      <c r="AD161" s="163">
        <f t="shared" si="22"/>
        <v>0</v>
      </c>
    </row>
    <row r="162" spans="1:30" s="147" customFormat="1" x14ac:dyDescent="0.2">
      <c r="A162" s="148" t="s">
        <v>146</v>
      </c>
      <c r="B162" s="149" t="s">
        <v>340</v>
      </c>
      <c r="C162" s="140"/>
      <c r="D162" s="141"/>
      <c r="E162" s="141"/>
      <c r="F162" s="141"/>
      <c r="G162" s="141"/>
      <c r="H162" s="141"/>
      <c r="I162" s="141"/>
      <c r="J162" s="141"/>
      <c r="K162" s="141"/>
      <c r="L162" s="141"/>
      <c r="M162" s="141"/>
      <c r="N162" s="141"/>
      <c r="O162" s="141">
        <f>BondRedempt!P30+BondRedempt!P31</f>
        <v>0</v>
      </c>
      <c r="P162" s="141"/>
      <c r="Q162" s="141"/>
      <c r="R162" s="141"/>
      <c r="S162" s="141"/>
      <c r="T162" s="141"/>
      <c r="U162" s="141"/>
      <c r="V162" s="141"/>
      <c r="W162" s="141"/>
      <c r="X162" s="141"/>
      <c r="Y162" s="141"/>
      <c r="Z162" s="141"/>
      <c r="AA162" s="141"/>
      <c r="AB162" s="141"/>
      <c r="AC162" s="141"/>
      <c r="AD162" s="142">
        <f t="shared" si="22"/>
        <v>0</v>
      </c>
    </row>
    <row r="163" spans="1:30" s="147" customFormat="1" x14ac:dyDescent="0.2">
      <c r="A163" s="160" t="s">
        <v>366</v>
      </c>
      <c r="B163" s="151"/>
      <c r="C163" s="152">
        <f t="shared" ref="C163:AD163" si="29">SUM(C157:C162)</f>
        <v>0</v>
      </c>
      <c r="D163" s="153">
        <f t="shared" si="29"/>
        <v>0</v>
      </c>
      <c r="E163" s="153">
        <f t="shared" si="29"/>
        <v>0</v>
      </c>
      <c r="F163" s="153">
        <f t="shared" si="29"/>
        <v>0</v>
      </c>
      <c r="G163" s="153">
        <f>SUM(G157:G162)</f>
        <v>0</v>
      </c>
      <c r="H163" s="153">
        <f t="shared" si="29"/>
        <v>0</v>
      </c>
      <c r="I163" s="153">
        <f t="shared" si="29"/>
        <v>0</v>
      </c>
      <c r="J163" s="153">
        <f t="shared" ref="J163" si="30">SUM(J157:J162)</f>
        <v>0</v>
      </c>
      <c r="K163" s="153">
        <f t="shared" si="29"/>
        <v>0</v>
      </c>
      <c r="L163" s="153">
        <f t="shared" si="29"/>
        <v>0</v>
      </c>
      <c r="M163" s="153">
        <f t="shared" si="29"/>
        <v>0</v>
      </c>
      <c r="N163" s="153">
        <f t="shared" si="29"/>
        <v>0</v>
      </c>
      <c r="O163" s="153">
        <f t="shared" si="29"/>
        <v>1300</v>
      </c>
      <c r="P163" s="153">
        <f t="shared" si="29"/>
        <v>0</v>
      </c>
      <c r="Q163" s="153">
        <f t="shared" si="29"/>
        <v>0</v>
      </c>
      <c r="R163" s="153">
        <f t="shared" si="29"/>
        <v>0</v>
      </c>
      <c r="S163" s="153">
        <f t="shared" si="29"/>
        <v>0</v>
      </c>
      <c r="T163" s="153">
        <f t="shared" si="29"/>
        <v>0</v>
      </c>
      <c r="U163" s="153">
        <f t="shared" si="29"/>
        <v>0</v>
      </c>
      <c r="V163" s="153">
        <f t="shared" si="29"/>
        <v>0</v>
      </c>
      <c r="W163" s="153">
        <f t="shared" si="29"/>
        <v>0</v>
      </c>
      <c r="X163" s="153">
        <f t="shared" si="29"/>
        <v>0</v>
      </c>
      <c r="Y163" s="153">
        <f t="shared" si="29"/>
        <v>0</v>
      </c>
      <c r="Z163" s="153">
        <f t="shared" si="29"/>
        <v>0</v>
      </c>
      <c r="AA163" s="153">
        <f t="shared" si="29"/>
        <v>0</v>
      </c>
      <c r="AB163" s="153">
        <f t="shared" si="29"/>
        <v>0</v>
      </c>
      <c r="AC163" s="153">
        <f t="shared" si="29"/>
        <v>0</v>
      </c>
      <c r="AD163" s="154">
        <f t="shared" si="29"/>
        <v>1300</v>
      </c>
    </row>
    <row r="164" spans="1:30" s="147" customFormat="1" ht="1.9" customHeight="1" x14ac:dyDescent="0.2">
      <c r="A164" s="138"/>
      <c r="B164" s="129"/>
      <c r="C164" s="155"/>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c r="AA164" s="156"/>
      <c r="AB164" s="156"/>
      <c r="AC164" s="156"/>
      <c r="AD164" s="142"/>
    </row>
    <row r="165" spans="1:30" s="147" customFormat="1" x14ac:dyDescent="0.2">
      <c r="A165" s="150" t="s">
        <v>103</v>
      </c>
      <c r="B165" s="151"/>
      <c r="C165" s="152">
        <f t="shared" ref="C165:AD165" si="31">SUM(C145+C28+C163+C154)</f>
        <v>2062739</v>
      </c>
      <c r="D165" s="153">
        <f t="shared" si="31"/>
        <v>0</v>
      </c>
      <c r="E165" s="153">
        <f t="shared" si="31"/>
        <v>0</v>
      </c>
      <c r="F165" s="153">
        <f t="shared" si="31"/>
        <v>0</v>
      </c>
      <c r="G165" s="153">
        <f t="shared" si="31"/>
        <v>123510</v>
      </c>
      <c r="H165" s="153">
        <f t="shared" si="31"/>
        <v>0</v>
      </c>
      <c r="I165" s="153">
        <f t="shared" si="31"/>
        <v>0</v>
      </c>
      <c r="J165" s="153">
        <f t="shared" ref="J165" si="32">SUM(J145+J28+J163+J154)</f>
        <v>0</v>
      </c>
      <c r="K165" s="153">
        <f t="shared" si="31"/>
        <v>0</v>
      </c>
      <c r="L165" s="153">
        <f t="shared" si="31"/>
        <v>0</v>
      </c>
      <c r="M165" s="153">
        <f t="shared" si="31"/>
        <v>0</v>
      </c>
      <c r="N165" s="153">
        <f t="shared" si="31"/>
        <v>0</v>
      </c>
      <c r="O165" s="153">
        <f t="shared" si="31"/>
        <v>1300</v>
      </c>
      <c r="P165" s="153">
        <f t="shared" si="31"/>
        <v>0</v>
      </c>
      <c r="Q165" s="153">
        <f t="shared" si="31"/>
        <v>0</v>
      </c>
      <c r="R165" s="153">
        <f t="shared" si="31"/>
        <v>0</v>
      </c>
      <c r="S165" s="153">
        <f t="shared" si="31"/>
        <v>0</v>
      </c>
      <c r="T165" s="153">
        <f t="shared" si="31"/>
        <v>0</v>
      </c>
      <c r="U165" s="153">
        <f t="shared" si="31"/>
        <v>0</v>
      </c>
      <c r="V165" s="153">
        <f t="shared" si="31"/>
        <v>0</v>
      </c>
      <c r="W165" s="153">
        <f t="shared" si="31"/>
        <v>0</v>
      </c>
      <c r="X165" s="153">
        <f t="shared" si="31"/>
        <v>0</v>
      </c>
      <c r="Y165" s="153">
        <f t="shared" si="31"/>
        <v>0</v>
      </c>
      <c r="Z165" s="153">
        <f t="shared" si="31"/>
        <v>0</v>
      </c>
      <c r="AA165" s="153">
        <f t="shared" si="31"/>
        <v>0</v>
      </c>
      <c r="AB165" s="153">
        <f t="shared" si="31"/>
        <v>0</v>
      </c>
      <c r="AC165" s="153">
        <f t="shared" si="31"/>
        <v>0</v>
      </c>
      <c r="AD165" s="154">
        <f t="shared" si="31"/>
        <v>2187549</v>
      </c>
    </row>
    <row r="166" spans="1:30" s="147" customFormat="1" ht="1.9" customHeight="1" x14ac:dyDescent="0.2">
      <c r="A166" s="138"/>
      <c r="B166" s="129"/>
      <c r="C166" s="155"/>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42"/>
    </row>
    <row r="167" spans="1:30" s="147" customFormat="1" x14ac:dyDescent="0.2">
      <c r="A167" s="138" t="s">
        <v>367</v>
      </c>
      <c r="B167" s="129"/>
      <c r="C167" s="155"/>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42"/>
    </row>
    <row r="168" spans="1:30" s="147" customFormat="1" x14ac:dyDescent="0.2">
      <c r="A168" s="157" t="s">
        <v>368</v>
      </c>
      <c r="B168" s="129" t="s">
        <v>369</v>
      </c>
      <c r="C168" s="140"/>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2">
        <f t="shared" si="22"/>
        <v>0</v>
      </c>
    </row>
    <row r="169" spans="1:30" s="147" customFormat="1" x14ac:dyDescent="0.2">
      <c r="A169" s="157" t="s">
        <v>370</v>
      </c>
      <c r="B169" s="129" t="s">
        <v>369</v>
      </c>
      <c r="C169" s="140"/>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2">
        <f t="shared" si="22"/>
        <v>0</v>
      </c>
    </row>
    <row r="170" spans="1:30" s="147" customFormat="1" x14ac:dyDescent="0.2">
      <c r="A170" s="157" t="s">
        <v>371</v>
      </c>
      <c r="B170" s="129" t="s">
        <v>369</v>
      </c>
      <c r="C170" s="140"/>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1"/>
      <c r="AD170" s="142">
        <f t="shared" si="22"/>
        <v>0</v>
      </c>
    </row>
    <row r="171" spans="1:30" s="147" customFormat="1" x14ac:dyDescent="0.2">
      <c r="A171" s="157" t="s">
        <v>372</v>
      </c>
      <c r="B171" s="129" t="s">
        <v>369</v>
      </c>
      <c r="C171" s="140"/>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1"/>
      <c r="AD171" s="142">
        <f t="shared" si="22"/>
        <v>0</v>
      </c>
    </row>
    <row r="172" spans="1:30" s="147" customFormat="1" x14ac:dyDescent="0.2">
      <c r="A172" s="157" t="s">
        <v>373</v>
      </c>
      <c r="B172" s="129" t="s">
        <v>369</v>
      </c>
      <c r="C172" s="140"/>
      <c r="D172" s="141"/>
      <c r="E172" s="141"/>
      <c r="F172" s="141"/>
      <c r="G172" s="141"/>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2">
        <f t="shared" si="22"/>
        <v>0</v>
      </c>
    </row>
    <row r="173" spans="1:30" s="147" customFormat="1" ht="25.5" x14ac:dyDescent="0.2">
      <c r="A173" s="157" t="s">
        <v>374</v>
      </c>
      <c r="B173" s="129" t="s">
        <v>369</v>
      </c>
      <c r="C173" s="140"/>
      <c r="D173" s="141"/>
      <c r="E173" s="141"/>
      <c r="F173" s="141"/>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2">
        <f t="shared" si="22"/>
        <v>0</v>
      </c>
    </row>
    <row r="174" spans="1:30" s="147" customFormat="1" x14ac:dyDescent="0.2">
      <c r="A174" s="150" t="s">
        <v>375</v>
      </c>
      <c r="B174" s="151"/>
      <c r="C174" s="152">
        <f>SUM(C168:C173)</f>
        <v>0</v>
      </c>
      <c r="D174" s="153">
        <f t="shared" ref="D174:AD174" si="33">SUM(D168:D173)</f>
        <v>0</v>
      </c>
      <c r="E174" s="153">
        <f t="shared" si="33"/>
        <v>0</v>
      </c>
      <c r="F174" s="153">
        <f t="shared" si="33"/>
        <v>0</v>
      </c>
      <c r="G174" s="153">
        <f t="shared" si="33"/>
        <v>0</v>
      </c>
      <c r="H174" s="153">
        <f t="shared" si="33"/>
        <v>0</v>
      </c>
      <c r="I174" s="153">
        <f t="shared" si="33"/>
        <v>0</v>
      </c>
      <c r="J174" s="153">
        <f t="shared" si="33"/>
        <v>0</v>
      </c>
      <c r="K174" s="153">
        <f t="shared" si="33"/>
        <v>0</v>
      </c>
      <c r="L174" s="153">
        <f t="shared" si="33"/>
        <v>0</v>
      </c>
      <c r="M174" s="153">
        <f t="shared" si="33"/>
        <v>0</v>
      </c>
      <c r="N174" s="153">
        <f t="shared" si="33"/>
        <v>0</v>
      </c>
      <c r="O174" s="153">
        <f t="shared" si="33"/>
        <v>0</v>
      </c>
      <c r="P174" s="153">
        <f t="shared" si="33"/>
        <v>0</v>
      </c>
      <c r="Q174" s="153">
        <f t="shared" si="33"/>
        <v>0</v>
      </c>
      <c r="R174" s="153">
        <f t="shared" si="33"/>
        <v>0</v>
      </c>
      <c r="S174" s="153">
        <f t="shared" si="33"/>
        <v>0</v>
      </c>
      <c r="T174" s="153">
        <f t="shared" si="33"/>
        <v>0</v>
      </c>
      <c r="U174" s="153">
        <f t="shared" si="33"/>
        <v>0</v>
      </c>
      <c r="V174" s="153">
        <f t="shared" si="33"/>
        <v>0</v>
      </c>
      <c r="W174" s="153">
        <f t="shared" si="33"/>
        <v>0</v>
      </c>
      <c r="X174" s="153">
        <f t="shared" si="33"/>
        <v>0</v>
      </c>
      <c r="Y174" s="153">
        <f t="shared" si="33"/>
        <v>0</v>
      </c>
      <c r="Z174" s="153">
        <f t="shared" si="33"/>
        <v>0</v>
      </c>
      <c r="AA174" s="153">
        <f t="shared" si="33"/>
        <v>0</v>
      </c>
      <c r="AB174" s="153">
        <f t="shared" si="33"/>
        <v>0</v>
      </c>
      <c r="AC174" s="153">
        <f t="shared" si="33"/>
        <v>0</v>
      </c>
      <c r="AD174" s="154">
        <f t="shared" si="33"/>
        <v>0</v>
      </c>
    </row>
    <row r="175" spans="1:30" s="147" customFormat="1" ht="1.9" customHeight="1" x14ac:dyDescent="0.2">
      <c r="A175" s="138"/>
      <c r="B175" s="129"/>
      <c r="C175" s="155"/>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42"/>
    </row>
    <row r="176" spans="1:30" s="147" customFormat="1" x14ac:dyDescent="0.2">
      <c r="A176" s="150" t="s">
        <v>376</v>
      </c>
      <c r="B176" s="151"/>
      <c r="C176" s="152">
        <f t="shared" ref="C176:AD176" si="34">C165+C174</f>
        <v>2062739</v>
      </c>
      <c r="D176" s="153">
        <f t="shared" si="34"/>
        <v>0</v>
      </c>
      <c r="E176" s="153">
        <f t="shared" si="34"/>
        <v>0</v>
      </c>
      <c r="F176" s="153">
        <f t="shared" si="34"/>
        <v>0</v>
      </c>
      <c r="G176" s="153">
        <f t="shared" si="34"/>
        <v>123510</v>
      </c>
      <c r="H176" s="153">
        <f t="shared" si="34"/>
        <v>0</v>
      </c>
      <c r="I176" s="153">
        <f t="shared" si="34"/>
        <v>0</v>
      </c>
      <c r="J176" s="153">
        <f t="shared" si="34"/>
        <v>0</v>
      </c>
      <c r="K176" s="153">
        <f t="shared" si="34"/>
        <v>0</v>
      </c>
      <c r="L176" s="153">
        <f t="shared" si="34"/>
        <v>0</v>
      </c>
      <c r="M176" s="153">
        <f t="shared" si="34"/>
        <v>0</v>
      </c>
      <c r="N176" s="153">
        <f t="shared" si="34"/>
        <v>0</v>
      </c>
      <c r="O176" s="153">
        <f t="shared" si="34"/>
        <v>1300</v>
      </c>
      <c r="P176" s="153">
        <f t="shared" si="34"/>
        <v>0</v>
      </c>
      <c r="Q176" s="153">
        <f t="shared" si="34"/>
        <v>0</v>
      </c>
      <c r="R176" s="153">
        <f t="shared" si="34"/>
        <v>0</v>
      </c>
      <c r="S176" s="153">
        <f t="shared" si="34"/>
        <v>0</v>
      </c>
      <c r="T176" s="153">
        <f t="shared" si="34"/>
        <v>0</v>
      </c>
      <c r="U176" s="153">
        <f t="shared" si="34"/>
        <v>0</v>
      </c>
      <c r="V176" s="153">
        <f t="shared" si="34"/>
        <v>0</v>
      </c>
      <c r="W176" s="153">
        <f t="shared" si="34"/>
        <v>0</v>
      </c>
      <c r="X176" s="153">
        <f t="shared" si="34"/>
        <v>0</v>
      </c>
      <c r="Y176" s="153">
        <f t="shared" si="34"/>
        <v>0</v>
      </c>
      <c r="Z176" s="153">
        <f t="shared" si="34"/>
        <v>0</v>
      </c>
      <c r="AA176" s="153">
        <f t="shared" si="34"/>
        <v>0</v>
      </c>
      <c r="AB176" s="153">
        <f t="shared" si="34"/>
        <v>0</v>
      </c>
      <c r="AC176" s="153">
        <f t="shared" si="34"/>
        <v>0</v>
      </c>
      <c r="AD176" s="154">
        <f t="shared" si="34"/>
        <v>2187549</v>
      </c>
    </row>
    <row r="177" spans="1:30" s="147" customFormat="1" ht="1.9" customHeight="1" x14ac:dyDescent="0.2">
      <c r="A177" s="138"/>
      <c r="B177" s="129"/>
      <c r="C177" s="155"/>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42"/>
    </row>
    <row r="178" spans="1:30" s="147" customFormat="1" x14ac:dyDescent="0.2">
      <c r="A178" s="138" t="s">
        <v>377</v>
      </c>
      <c r="B178" s="129"/>
      <c r="C178" s="155"/>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c r="AA178" s="156"/>
      <c r="AB178" s="156"/>
      <c r="AC178" s="156"/>
      <c r="AD178" s="142"/>
    </row>
    <row r="179" spans="1:30" s="147" customFormat="1" x14ac:dyDescent="0.2">
      <c r="A179" s="157" t="s">
        <v>378</v>
      </c>
      <c r="B179" s="129" t="s">
        <v>379</v>
      </c>
      <c r="C179" s="140"/>
      <c r="D179" s="141"/>
      <c r="E179" s="141"/>
      <c r="F179" s="141"/>
      <c r="G179" s="141">
        <f>+'Food Svc'!P36</f>
        <v>0</v>
      </c>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2">
        <f t="shared" si="22"/>
        <v>0</v>
      </c>
    </row>
    <row r="180" spans="1:30" s="147" customFormat="1" x14ac:dyDescent="0.2">
      <c r="A180" s="157" t="s">
        <v>380</v>
      </c>
      <c r="B180" s="129" t="s">
        <v>381</v>
      </c>
      <c r="C180" s="140"/>
      <c r="D180" s="141"/>
      <c r="E180" s="141"/>
      <c r="F180" s="141"/>
      <c r="G180" s="141">
        <f>+'Food Svc'!P37</f>
        <v>5698</v>
      </c>
      <c r="H180" s="141"/>
      <c r="I180" s="141"/>
      <c r="J180" s="141"/>
      <c r="K180" s="141">
        <f>'Activity Summary'!P37</f>
        <v>0</v>
      </c>
      <c r="L180" s="141"/>
      <c r="M180" s="141"/>
      <c r="N180" s="141"/>
      <c r="O180" s="141">
        <f>+BondRedempt!P38</f>
        <v>289565</v>
      </c>
      <c r="P180" s="141"/>
      <c r="Q180" s="141"/>
      <c r="R180" s="141"/>
      <c r="S180" s="141"/>
      <c r="T180" s="141"/>
      <c r="U180" s="141"/>
      <c r="V180" s="141"/>
      <c r="W180" s="141"/>
      <c r="X180" s="141">
        <f>'Trust Funds'!P34</f>
        <v>0</v>
      </c>
      <c r="Y180" s="141"/>
      <c r="Z180" s="141"/>
      <c r="AA180" s="141"/>
      <c r="AB180" s="141"/>
      <c r="AC180" s="141"/>
      <c r="AD180" s="142">
        <f t="shared" si="22"/>
        <v>295263</v>
      </c>
    </row>
    <row r="181" spans="1:30" s="147" customFormat="1" x14ac:dyDescent="0.2">
      <c r="A181" s="157" t="s">
        <v>382</v>
      </c>
      <c r="B181" s="129" t="s">
        <v>383</v>
      </c>
      <c r="C181" s="140">
        <f>'GF Summary'!P45</f>
        <v>69458</v>
      </c>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2">
        <f t="shared" si="22"/>
        <v>69458</v>
      </c>
    </row>
    <row r="182" spans="1:30" s="147" customFormat="1" x14ac:dyDescent="0.2">
      <c r="A182" s="157" t="s">
        <v>384</v>
      </c>
      <c r="B182" s="129" t="s">
        <v>385</v>
      </c>
      <c r="C182" s="140"/>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c r="AD182" s="142">
        <f t="shared" si="22"/>
        <v>0</v>
      </c>
    </row>
    <row r="183" spans="1:30" s="147" customFormat="1" ht="25.5" x14ac:dyDescent="0.2">
      <c r="A183" s="157" t="s">
        <v>386</v>
      </c>
      <c r="B183" s="129" t="s">
        <v>387</v>
      </c>
      <c r="C183" s="140"/>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2">
        <f t="shared" si="22"/>
        <v>0</v>
      </c>
    </row>
    <row r="184" spans="1:30" s="147" customFormat="1" x14ac:dyDescent="0.2">
      <c r="A184" s="157" t="s">
        <v>388</v>
      </c>
      <c r="B184" s="129" t="s">
        <v>389</v>
      </c>
      <c r="C184" s="140"/>
      <c r="D184" s="141"/>
      <c r="E184" s="141"/>
      <c r="F184" s="141">
        <f>Preschool!P36</f>
        <v>0</v>
      </c>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2">
        <f t="shared" si="22"/>
        <v>0</v>
      </c>
    </row>
    <row r="185" spans="1:30" s="147" customFormat="1" ht="25.5" x14ac:dyDescent="0.2">
      <c r="A185" s="157" t="s">
        <v>390</v>
      </c>
      <c r="B185" s="129" t="s">
        <v>391</v>
      </c>
      <c r="C185" s="140"/>
      <c r="D185" s="141"/>
      <c r="E185" s="141">
        <f>+InsRsv!P34</f>
        <v>0</v>
      </c>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1"/>
      <c r="AD185" s="142">
        <f t="shared" si="22"/>
        <v>0</v>
      </c>
    </row>
    <row r="186" spans="1:30" s="147" customFormat="1" x14ac:dyDescent="0.2">
      <c r="A186" s="157" t="s">
        <v>392</v>
      </c>
      <c r="B186" s="129" t="s">
        <v>393</v>
      </c>
      <c r="C186" s="140"/>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1"/>
      <c r="AD186" s="142">
        <f t="shared" si="22"/>
        <v>0</v>
      </c>
    </row>
    <row r="187" spans="1:30" s="147" customFormat="1" x14ac:dyDescent="0.2">
      <c r="A187" s="157" t="s">
        <v>394</v>
      </c>
      <c r="B187" s="129" t="s">
        <v>395</v>
      </c>
      <c r="C187" s="140"/>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2">
        <f t="shared" ref="AD187" si="35">SUM(C187:AC187)</f>
        <v>0</v>
      </c>
    </row>
    <row r="188" spans="1:30" s="147" customFormat="1" x14ac:dyDescent="0.2">
      <c r="A188" s="157" t="s">
        <v>396</v>
      </c>
      <c r="B188" s="129" t="s">
        <v>397</v>
      </c>
      <c r="C188" s="140"/>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2">
        <f t="shared" si="22"/>
        <v>0</v>
      </c>
    </row>
    <row r="189" spans="1:30" s="147" customFormat="1" x14ac:dyDescent="0.2">
      <c r="A189" s="157" t="s">
        <v>398</v>
      </c>
      <c r="B189" s="129" t="s">
        <v>397</v>
      </c>
      <c r="C189" s="140"/>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2">
        <f t="shared" si="22"/>
        <v>0</v>
      </c>
    </row>
    <row r="190" spans="1:30" s="147" customFormat="1" x14ac:dyDescent="0.2">
      <c r="A190" s="157" t="s">
        <v>399</v>
      </c>
      <c r="B190" s="129" t="s">
        <v>400</v>
      </c>
      <c r="C190" s="140"/>
      <c r="D190" s="141"/>
      <c r="E190" s="141"/>
      <c r="F190" s="141">
        <f>Preschool!P37</f>
        <v>0</v>
      </c>
      <c r="G190" s="141">
        <f>'Food Svc'!P37</f>
        <v>5698</v>
      </c>
      <c r="H190" s="141"/>
      <c r="I190" s="141"/>
      <c r="J190" s="141"/>
      <c r="K190" s="141"/>
      <c r="L190" s="141"/>
      <c r="M190" s="141"/>
      <c r="N190" s="141"/>
      <c r="O190" s="141"/>
      <c r="P190" s="141"/>
      <c r="Q190" s="141"/>
      <c r="R190" s="141"/>
      <c r="S190" s="141">
        <f>+CapRes!P35</f>
        <v>0</v>
      </c>
      <c r="T190" s="141"/>
      <c r="U190" s="141"/>
      <c r="V190" s="141"/>
      <c r="W190" s="141"/>
      <c r="X190" s="141"/>
      <c r="Y190" s="141"/>
      <c r="Z190" s="141"/>
      <c r="AA190" s="141"/>
      <c r="AB190" s="141"/>
      <c r="AC190" s="141"/>
      <c r="AD190" s="142">
        <f t="shared" si="22"/>
        <v>5698</v>
      </c>
    </row>
    <row r="191" spans="1:30" s="147" customFormat="1" x14ac:dyDescent="0.2">
      <c r="A191" s="157" t="s">
        <v>401</v>
      </c>
      <c r="B191" s="129" t="s">
        <v>402</v>
      </c>
      <c r="C191" s="140">
        <f>+'GF Summary'!P46</f>
        <v>1391424</v>
      </c>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2">
        <f t="shared" si="22"/>
        <v>1391424</v>
      </c>
    </row>
    <row r="192" spans="1:30" s="147" customFormat="1" x14ac:dyDescent="0.2">
      <c r="A192" s="157" t="s">
        <v>403</v>
      </c>
      <c r="B192" s="129" t="s">
        <v>404</v>
      </c>
      <c r="C192" s="140"/>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1"/>
      <c r="AD192" s="142">
        <f t="shared" si="22"/>
        <v>0</v>
      </c>
    </row>
    <row r="193" spans="1:30" s="147" customFormat="1" x14ac:dyDescent="0.2">
      <c r="A193" s="157" t="s">
        <v>405</v>
      </c>
      <c r="B193" s="129" t="s">
        <v>406</v>
      </c>
      <c r="C193" s="140"/>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1"/>
      <c r="AD193" s="142">
        <f t="shared" si="22"/>
        <v>0</v>
      </c>
    </row>
    <row r="194" spans="1:30" s="147" customFormat="1" x14ac:dyDescent="0.2">
      <c r="A194" s="157" t="s">
        <v>407</v>
      </c>
      <c r="B194" s="129" t="s">
        <v>408</v>
      </c>
      <c r="C194" s="140"/>
      <c r="D194" s="141"/>
      <c r="E194" s="141"/>
      <c r="F194" s="141"/>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2">
        <f t="shared" si="22"/>
        <v>0</v>
      </c>
    </row>
    <row r="195" spans="1:30" s="147" customFormat="1" x14ac:dyDescent="0.2">
      <c r="A195" s="150" t="s">
        <v>409</v>
      </c>
      <c r="B195" s="151"/>
      <c r="C195" s="152">
        <f t="shared" ref="C195:AD195" si="36">SUM(C179:C194)</f>
        <v>1460882</v>
      </c>
      <c r="D195" s="153">
        <f t="shared" si="36"/>
        <v>0</v>
      </c>
      <c r="E195" s="153">
        <f t="shared" si="36"/>
        <v>0</v>
      </c>
      <c r="F195" s="153">
        <f t="shared" si="36"/>
        <v>0</v>
      </c>
      <c r="G195" s="153">
        <f t="shared" si="36"/>
        <v>11396</v>
      </c>
      <c r="H195" s="153">
        <f t="shared" si="36"/>
        <v>0</v>
      </c>
      <c r="I195" s="153">
        <f t="shared" si="36"/>
        <v>0</v>
      </c>
      <c r="J195" s="153">
        <f t="shared" si="36"/>
        <v>0</v>
      </c>
      <c r="K195" s="153">
        <f t="shared" si="36"/>
        <v>0</v>
      </c>
      <c r="L195" s="153">
        <f t="shared" si="36"/>
        <v>0</v>
      </c>
      <c r="M195" s="153">
        <f t="shared" si="36"/>
        <v>0</v>
      </c>
      <c r="N195" s="153">
        <f t="shared" si="36"/>
        <v>0</v>
      </c>
      <c r="O195" s="153">
        <f t="shared" si="36"/>
        <v>289565</v>
      </c>
      <c r="P195" s="153">
        <f t="shared" si="36"/>
        <v>0</v>
      </c>
      <c r="Q195" s="153">
        <f t="shared" si="36"/>
        <v>0</v>
      </c>
      <c r="R195" s="153">
        <f t="shared" si="36"/>
        <v>0</v>
      </c>
      <c r="S195" s="153">
        <f t="shared" si="36"/>
        <v>0</v>
      </c>
      <c r="T195" s="153">
        <f t="shared" si="36"/>
        <v>0</v>
      </c>
      <c r="U195" s="153">
        <f t="shared" si="36"/>
        <v>0</v>
      </c>
      <c r="V195" s="153">
        <f t="shared" si="36"/>
        <v>0</v>
      </c>
      <c r="W195" s="153">
        <f t="shared" si="36"/>
        <v>0</v>
      </c>
      <c r="X195" s="153">
        <f t="shared" si="36"/>
        <v>0</v>
      </c>
      <c r="Y195" s="153">
        <f t="shared" si="36"/>
        <v>0</v>
      </c>
      <c r="Z195" s="153">
        <f t="shared" si="36"/>
        <v>0</v>
      </c>
      <c r="AA195" s="153">
        <f t="shared" si="36"/>
        <v>0</v>
      </c>
      <c r="AB195" s="153">
        <f t="shared" si="36"/>
        <v>0</v>
      </c>
      <c r="AC195" s="153">
        <f t="shared" si="36"/>
        <v>0</v>
      </c>
      <c r="AD195" s="154">
        <f t="shared" si="36"/>
        <v>1761843</v>
      </c>
    </row>
    <row r="196" spans="1:30" s="147" customFormat="1" ht="1.9" customHeight="1" x14ac:dyDescent="0.2">
      <c r="A196" s="138"/>
      <c r="B196" s="129"/>
      <c r="C196" s="155"/>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42"/>
    </row>
    <row r="197" spans="1:30" s="147" customFormat="1" ht="51" x14ac:dyDescent="0.2">
      <c r="A197" s="150" t="s">
        <v>410</v>
      </c>
      <c r="B197" s="151"/>
      <c r="C197" s="152">
        <f t="shared" ref="C197:AD197" si="37">C18-C176-C195</f>
        <v>0</v>
      </c>
      <c r="D197" s="153">
        <f t="shared" si="37"/>
        <v>0</v>
      </c>
      <c r="E197" s="153">
        <f t="shared" si="37"/>
        <v>0</v>
      </c>
      <c r="F197" s="153">
        <f t="shared" si="37"/>
        <v>0</v>
      </c>
      <c r="G197" s="153">
        <f t="shared" si="37"/>
        <v>-67698</v>
      </c>
      <c r="H197" s="153">
        <f t="shared" si="37"/>
        <v>0</v>
      </c>
      <c r="I197" s="153">
        <f t="shared" si="37"/>
        <v>0</v>
      </c>
      <c r="J197" s="153">
        <f t="shared" si="37"/>
        <v>0</v>
      </c>
      <c r="K197" s="153">
        <f t="shared" si="37"/>
        <v>0</v>
      </c>
      <c r="L197" s="153">
        <f t="shared" si="37"/>
        <v>0</v>
      </c>
      <c r="M197" s="153">
        <f t="shared" si="37"/>
        <v>0</v>
      </c>
      <c r="N197" s="153">
        <f t="shared" si="37"/>
        <v>0</v>
      </c>
      <c r="O197" s="153">
        <f t="shared" si="37"/>
        <v>344900</v>
      </c>
      <c r="P197" s="153">
        <f t="shared" si="37"/>
        <v>0</v>
      </c>
      <c r="Q197" s="153">
        <f t="shared" si="37"/>
        <v>0</v>
      </c>
      <c r="R197" s="153">
        <f t="shared" si="37"/>
        <v>0</v>
      </c>
      <c r="S197" s="153">
        <f t="shared" si="37"/>
        <v>0</v>
      </c>
      <c r="T197" s="153">
        <f t="shared" si="37"/>
        <v>0</v>
      </c>
      <c r="U197" s="153">
        <f t="shared" si="37"/>
        <v>0</v>
      </c>
      <c r="V197" s="153">
        <f t="shared" si="37"/>
        <v>0</v>
      </c>
      <c r="W197" s="153">
        <f t="shared" si="37"/>
        <v>0</v>
      </c>
      <c r="X197" s="153">
        <f t="shared" si="37"/>
        <v>0</v>
      </c>
      <c r="Y197" s="153">
        <f t="shared" si="37"/>
        <v>0</v>
      </c>
      <c r="Z197" s="153">
        <f t="shared" si="37"/>
        <v>0</v>
      </c>
      <c r="AA197" s="153">
        <f t="shared" si="37"/>
        <v>0</v>
      </c>
      <c r="AB197" s="153">
        <f t="shared" si="37"/>
        <v>0</v>
      </c>
      <c r="AC197" s="153">
        <f t="shared" si="37"/>
        <v>0</v>
      </c>
      <c r="AD197" s="154">
        <f t="shared" si="37"/>
        <v>277202</v>
      </c>
    </row>
    <row r="198" spans="1:30" ht="1.9" customHeight="1" x14ac:dyDescent="0.2"/>
    <row r="199" spans="1:30" ht="25.5" x14ac:dyDescent="0.2">
      <c r="A199" s="165" t="s">
        <v>411</v>
      </c>
      <c r="C199" s="166" t="str">
        <f t="shared" ref="C199:AD199" si="38">IF(C3&gt;C195,"Yes","No")</f>
        <v>No</v>
      </c>
      <c r="D199" s="166" t="str">
        <f t="shared" si="38"/>
        <v>No</v>
      </c>
      <c r="E199" s="166" t="str">
        <f t="shared" si="38"/>
        <v>No</v>
      </c>
      <c r="F199" s="166" t="str">
        <f t="shared" si="38"/>
        <v>No</v>
      </c>
      <c r="G199" s="166" t="str">
        <f t="shared" si="38"/>
        <v>No</v>
      </c>
      <c r="H199" s="166" t="str">
        <f t="shared" si="38"/>
        <v>No</v>
      </c>
      <c r="I199" s="166" t="str">
        <f t="shared" si="38"/>
        <v>No</v>
      </c>
      <c r="J199" s="166" t="str">
        <f t="shared" si="38"/>
        <v>No</v>
      </c>
      <c r="K199" s="166" t="str">
        <f t="shared" si="38"/>
        <v>No</v>
      </c>
      <c r="L199" s="166" t="str">
        <f t="shared" si="38"/>
        <v>No</v>
      </c>
      <c r="M199" s="166" t="str">
        <f t="shared" si="38"/>
        <v>No</v>
      </c>
      <c r="N199" s="166" t="str">
        <f t="shared" si="38"/>
        <v>No</v>
      </c>
      <c r="O199" s="166" t="str">
        <f t="shared" si="38"/>
        <v>Yes</v>
      </c>
      <c r="P199" s="166" t="str">
        <f t="shared" si="38"/>
        <v>No</v>
      </c>
      <c r="Q199" s="166" t="str">
        <f t="shared" si="38"/>
        <v>No</v>
      </c>
      <c r="R199" s="166" t="str">
        <f t="shared" si="38"/>
        <v>No</v>
      </c>
      <c r="S199" s="166" t="str">
        <f t="shared" si="38"/>
        <v>No</v>
      </c>
      <c r="T199" s="166" t="str">
        <f t="shared" si="38"/>
        <v>No</v>
      </c>
      <c r="U199" s="166" t="str">
        <f t="shared" si="38"/>
        <v>No</v>
      </c>
      <c r="V199" s="166" t="str">
        <f t="shared" si="38"/>
        <v>No</v>
      </c>
      <c r="W199" s="166" t="str">
        <f t="shared" si="38"/>
        <v>No</v>
      </c>
      <c r="X199" s="166" t="str">
        <f t="shared" si="38"/>
        <v>No</v>
      </c>
      <c r="Y199" s="166" t="str">
        <f t="shared" si="38"/>
        <v>No</v>
      </c>
      <c r="Z199" s="166" t="str">
        <f t="shared" si="38"/>
        <v>No</v>
      </c>
      <c r="AA199" s="166" t="str">
        <f t="shared" si="38"/>
        <v>No</v>
      </c>
      <c r="AB199" s="166" t="str">
        <f t="shared" si="38"/>
        <v>No</v>
      </c>
      <c r="AC199" s="166" t="str">
        <f t="shared" si="38"/>
        <v>No</v>
      </c>
      <c r="AD199" s="166" t="str">
        <f t="shared" si="38"/>
        <v>Yes</v>
      </c>
    </row>
  </sheetData>
  <conditionalFormatting sqref="C199:AD199">
    <cfRule type="cellIs" dxfId="0" priority="1" operator="equal">
      <formula>"Yes"</formula>
    </cfRule>
  </conditionalFormatting>
  <pageMargins left="0.25" right="0.2" top="0.22" bottom="0.41" header="0.23" footer="0.17"/>
  <pageSetup scale="80" orientation="landscape" r:id="rId1"/>
  <headerFooter>
    <oddFooter>&amp;L&amp;D &amp;F&amp;C32&amp;R&amp;A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7">
    <tabColor rgb="FFFF0000"/>
    <pageSetUpPr fitToPage="1"/>
  </sheetPr>
  <dimension ref="A1:P41"/>
  <sheetViews>
    <sheetView topLeftCell="A7" zoomScale="90" zoomScaleNormal="90" workbookViewId="0">
      <selection activeCell="Z18" sqref="Z18"/>
    </sheetView>
  </sheetViews>
  <sheetFormatPr defaultRowHeight="15" x14ac:dyDescent="0.25"/>
  <cols>
    <col min="1" max="1" width="1.28515625" customWidth="1"/>
    <col min="2" max="2" width="2.28515625" customWidth="1"/>
    <col min="5" max="9" width="10.42578125" customWidth="1"/>
    <col min="10" max="10" width="12.28515625" customWidth="1"/>
    <col min="11" max="11" width="3.5703125" customWidth="1"/>
    <col min="12" max="12" width="1.140625" customWidth="1"/>
    <col min="13" max="13" width="9.140625" style="5"/>
    <col min="16" max="16" width="2.140625" bestFit="1" customWidth="1"/>
  </cols>
  <sheetData>
    <row r="1" spans="1:16" x14ac:dyDescent="0.25">
      <c r="A1" s="3" t="str">
        <f>TOC!$A$1</f>
        <v>Hinsdale County School District RE-1</v>
      </c>
      <c r="B1" s="2"/>
      <c r="C1" s="1"/>
      <c r="D1" s="1"/>
      <c r="E1" s="1"/>
      <c r="F1" s="1"/>
      <c r="G1" s="1"/>
      <c r="H1" s="1"/>
      <c r="I1" s="1"/>
      <c r="J1" s="1"/>
      <c r="K1" s="1"/>
      <c r="L1" s="1"/>
      <c r="N1" s="1"/>
      <c r="O1" s="1"/>
      <c r="P1" s="1"/>
    </row>
    <row r="2" spans="1:16" x14ac:dyDescent="0.25">
      <c r="A2" s="4" t="str">
        <f>'Trust Funds'!A2</f>
        <v>Adopted  Budget</v>
      </c>
      <c r="B2" s="2"/>
      <c r="C2" s="1"/>
      <c r="D2" s="1"/>
      <c r="E2" s="1"/>
      <c r="F2" s="1"/>
      <c r="G2" s="1"/>
      <c r="H2" s="1"/>
      <c r="I2" s="1"/>
      <c r="J2" s="1"/>
      <c r="K2" s="1"/>
      <c r="L2" s="1"/>
      <c r="N2" s="1"/>
      <c r="O2" s="1"/>
      <c r="P2" s="1"/>
    </row>
    <row r="3" spans="1:16" x14ac:dyDescent="0.25">
      <c r="A3" s="4" t="s">
        <v>185</v>
      </c>
      <c r="B3" s="2"/>
      <c r="C3" s="1"/>
      <c r="D3" s="1"/>
      <c r="E3" s="1"/>
      <c r="F3" s="1"/>
      <c r="G3" s="1"/>
      <c r="H3" s="1"/>
      <c r="I3" s="1"/>
      <c r="J3" s="1"/>
      <c r="K3" s="1"/>
      <c r="L3" s="1"/>
      <c r="N3" s="1"/>
      <c r="O3" s="1"/>
      <c r="P3" s="1"/>
    </row>
    <row r="4" spans="1:16" x14ac:dyDescent="0.25">
      <c r="A4" s="4" t="str">
        <f>'Trust Funds'!A4</f>
        <v>FY 2023/24</v>
      </c>
      <c r="B4" s="2"/>
      <c r="C4" s="1"/>
      <c r="D4" s="1"/>
      <c r="E4" s="1"/>
      <c r="F4" s="1"/>
      <c r="G4" s="1"/>
      <c r="H4" s="1"/>
      <c r="I4" s="1"/>
      <c r="J4" s="1"/>
      <c r="K4" s="1"/>
      <c r="L4" s="1"/>
      <c r="N4" s="1"/>
      <c r="O4" s="1"/>
      <c r="P4" s="1"/>
    </row>
    <row r="5" spans="1:16" x14ac:dyDescent="0.25">
      <c r="A5" s="4"/>
      <c r="B5" s="2"/>
      <c r="C5" s="1"/>
      <c r="D5" s="1"/>
      <c r="E5" s="1"/>
      <c r="F5" s="1"/>
      <c r="G5" s="1"/>
      <c r="H5" s="1"/>
      <c r="I5" s="1"/>
      <c r="J5" s="1"/>
      <c r="K5" s="1"/>
      <c r="L5" s="1"/>
      <c r="N5" s="1"/>
      <c r="O5" s="1"/>
      <c r="P5" s="1"/>
    </row>
    <row r="6" spans="1:16" ht="4.5" customHeight="1" thickBot="1" x14ac:dyDescent="0.3">
      <c r="B6" s="7"/>
    </row>
    <row r="7" spans="1:16" ht="21" x14ac:dyDescent="0.35">
      <c r="B7" s="54"/>
      <c r="C7" s="55"/>
      <c r="D7" s="55"/>
      <c r="E7" s="55"/>
      <c r="F7" s="55"/>
      <c r="G7" s="55"/>
      <c r="H7" s="55"/>
      <c r="I7" s="55"/>
      <c r="J7" s="55"/>
      <c r="K7" s="56"/>
    </row>
    <row r="8" spans="1:16" ht="21" x14ac:dyDescent="0.35">
      <c r="B8" s="57"/>
      <c r="C8" s="35"/>
      <c r="D8" s="35"/>
      <c r="E8" s="35"/>
      <c r="F8" s="35"/>
      <c r="G8" s="35"/>
      <c r="H8" s="35"/>
      <c r="I8" s="35"/>
      <c r="J8" s="37"/>
      <c r="K8" s="58"/>
    </row>
    <row r="9" spans="1:16" ht="21.75" thickBot="1" x14ac:dyDescent="0.4">
      <c r="B9" s="57"/>
      <c r="C9" s="35"/>
      <c r="D9" s="35"/>
      <c r="E9" s="35"/>
      <c r="F9" s="35"/>
      <c r="G9" s="35"/>
      <c r="H9" s="35"/>
      <c r="I9" s="35"/>
      <c r="J9" s="37"/>
      <c r="K9" s="58"/>
    </row>
    <row r="10" spans="1:16" ht="47.25" thickBot="1" x14ac:dyDescent="0.75">
      <c r="B10" s="57"/>
      <c r="C10" s="59" t="s">
        <v>185</v>
      </c>
      <c r="D10" s="60"/>
      <c r="E10" s="60"/>
      <c r="F10" s="60"/>
      <c r="G10" s="60"/>
      <c r="H10" s="60"/>
      <c r="I10" s="60"/>
      <c r="J10" s="61"/>
      <c r="K10" s="58"/>
    </row>
    <row r="11" spans="1:16" ht="21" x14ac:dyDescent="0.35">
      <c r="B11" s="57"/>
      <c r="C11" s="35"/>
      <c r="D11" s="35"/>
      <c r="E11" s="35"/>
      <c r="F11" s="35"/>
      <c r="G11" s="35"/>
      <c r="H11" s="35"/>
      <c r="I11" s="35"/>
      <c r="J11" s="35"/>
      <c r="K11" s="58"/>
    </row>
    <row r="12" spans="1:16" ht="21" x14ac:dyDescent="0.35">
      <c r="B12" s="57"/>
      <c r="C12" s="35"/>
      <c r="D12" s="35"/>
      <c r="E12" s="35"/>
      <c r="F12" s="35"/>
      <c r="G12" s="35"/>
      <c r="H12" s="35"/>
      <c r="I12" s="35"/>
      <c r="J12" s="35"/>
      <c r="K12" s="58"/>
    </row>
    <row r="13" spans="1:16" x14ac:dyDescent="0.25">
      <c r="B13" s="13"/>
      <c r="K13" s="14"/>
    </row>
    <row r="14" spans="1:16" x14ac:dyDescent="0.25">
      <c r="B14" s="13"/>
      <c r="K14" s="14"/>
    </row>
    <row r="15" spans="1:16" x14ac:dyDescent="0.25">
      <c r="B15" s="13"/>
      <c r="K15" s="14"/>
    </row>
    <row r="16" spans="1:16" x14ac:dyDescent="0.25">
      <c r="B16" s="13"/>
      <c r="K16" s="14"/>
    </row>
    <row r="17" spans="2:11" x14ac:dyDescent="0.25">
      <c r="B17" s="13"/>
      <c r="K17" s="14"/>
    </row>
    <row r="18" spans="2:11" x14ac:dyDescent="0.25">
      <c r="B18" s="13"/>
      <c r="K18" s="14"/>
    </row>
    <row r="19" spans="2:11" x14ac:dyDescent="0.25">
      <c r="B19" s="13"/>
      <c r="K19" s="14"/>
    </row>
    <row r="20" spans="2:11" x14ac:dyDescent="0.25">
      <c r="B20" s="13"/>
      <c r="K20" s="14"/>
    </row>
    <row r="21" spans="2:11" x14ac:dyDescent="0.25">
      <c r="B21" s="13"/>
      <c r="K21" s="14"/>
    </row>
    <row r="22" spans="2:11" x14ac:dyDescent="0.25">
      <c r="B22" s="13"/>
      <c r="K22" s="14"/>
    </row>
    <row r="23" spans="2:11" x14ac:dyDescent="0.25">
      <c r="B23" s="13"/>
      <c r="K23" s="14"/>
    </row>
    <row r="24" spans="2:11" x14ac:dyDescent="0.25">
      <c r="B24" s="13"/>
      <c r="F24" t="s">
        <v>270</v>
      </c>
      <c r="K24" s="14"/>
    </row>
    <row r="25" spans="2:11" x14ac:dyDescent="0.25">
      <c r="B25" s="13"/>
      <c r="K25" s="14"/>
    </row>
    <row r="26" spans="2:11" x14ac:dyDescent="0.25">
      <c r="B26" s="13"/>
      <c r="K26" s="14"/>
    </row>
    <row r="27" spans="2:11" x14ac:dyDescent="0.25">
      <c r="B27" s="13"/>
      <c r="K27" s="14"/>
    </row>
    <row r="28" spans="2:11" x14ac:dyDescent="0.25">
      <c r="B28" s="13"/>
      <c r="K28" s="14"/>
    </row>
    <row r="29" spans="2:11" x14ac:dyDescent="0.25">
      <c r="B29" s="13"/>
      <c r="K29" s="14"/>
    </row>
    <row r="30" spans="2:11" x14ac:dyDescent="0.25">
      <c r="B30" s="13"/>
      <c r="K30" s="14"/>
    </row>
    <row r="31" spans="2:11" x14ac:dyDescent="0.25">
      <c r="B31" s="13"/>
      <c r="K31" s="14"/>
    </row>
    <row r="32" spans="2:11" x14ac:dyDescent="0.25">
      <c r="B32" s="13"/>
      <c r="K32" s="14"/>
    </row>
    <row r="33" spans="2:11" x14ac:dyDescent="0.25">
      <c r="B33" s="13"/>
      <c r="K33" s="14"/>
    </row>
    <row r="34" spans="2:11" x14ac:dyDescent="0.25">
      <c r="B34" s="13"/>
      <c r="K34" s="14"/>
    </row>
    <row r="35" spans="2:11" x14ac:dyDescent="0.25">
      <c r="B35" s="13"/>
      <c r="K35" s="14"/>
    </row>
    <row r="36" spans="2:11" x14ac:dyDescent="0.25">
      <c r="B36" s="13"/>
      <c r="K36" s="14"/>
    </row>
    <row r="37" spans="2:11" x14ac:dyDescent="0.25">
      <c r="B37" s="13"/>
      <c r="K37" s="14"/>
    </row>
    <row r="38" spans="2:11" x14ac:dyDescent="0.25">
      <c r="B38" s="13"/>
      <c r="K38" s="14"/>
    </row>
    <row r="39" spans="2:11" x14ac:dyDescent="0.25">
      <c r="B39" s="13"/>
      <c r="K39" s="14"/>
    </row>
    <row r="40" spans="2:11" x14ac:dyDescent="0.25">
      <c r="B40" s="13"/>
      <c r="K40" s="14"/>
    </row>
    <row r="41" spans="2:11" ht="15.75" thickBot="1" x14ac:dyDescent="0.3">
      <c r="B41" s="6"/>
      <c r="C41" s="15"/>
      <c r="D41" s="15"/>
      <c r="E41" s="15"/>
      <c r="F41" s="15"/>
      <c r="G41" s="15"/>
      <c r="H41" s="15"/>
      <c r="I41" s="15"/>
      <c r="J41" s="15"/>
      <c r="K41" s="16"/>
    </row>
  </sheetData>
  <pageMargins left="0.27" right="0.25" top="0.43" bottom="0.4" header="0.3" footer="0.17"/>
  <pageSetup orientation="portrait" r:id="rId1"/>
  <headerFooter>
    <oddFooter>&amp;L&amp;D &amp;F&amp;C8&amp;R&amp;A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AD580-4AC5-4AE9-978C-10CB53A1C146}">
  <sheetPr codeName="Sheet40">
    <tabColor rgb="FFFF0000"/>
    <pageSetUpPr fitToPage="1"/>
  </sheetPr>
  <dimension ref="A1:P40"/>
  <sheetViews>
    <sheetView zoomScale="90" zoomScaleNormal="90" workbookViewId="0">
      <selection activeCell="Z18" sqref="Z18"/>
    </sheetView>
  </sheetViews>
  <sheetFormatPr defaultRowHeight="15" x14ac:dyDescent="0.25"/>
  <cols>
    <col min="1" max="1" width="6.5703125" customWidth="1"/>
    <col min="2" max="2" width="2.28515625" customWidth="1"/>
    <col min="5" max="9" width="10.42578125" customWidth="1"/>
    <col min="10" max="10" width="12.28515625" customWidth="1"/>
    <col min="11" max="11" width="3.5703125" customWidth="1"/>
    <col min="12" max="12" width="1.140625" customWidth="1"/>
    <col min="13" max="13" width="9.140625" style="5"/>
    <col min="16" max="16" width="2.140625" bestFit="1" customWidth="1"/>
  </cols>
  <sheetData>
    <row r="1" spans="1:16" x14ac:dyDescent="0.25">
      <c r="A1" s="3" t="str">
        <f>TOC!$A$1</f>
        <v>Hinsdale County School District RE-1</v>
      </c>
      <c r="B1" s="2"/>
      <c r="C1" s="1"/>
      <c r="D1" s="1"/>
      <c r="E1" s="1"/>
      <c r="F1" s="1"/>
      <c r="G1" s="1"/>
      <c r="H1" s="1"/>
      <c r="I1" s="1"/>
      <c r="J1" s="1"/>
      <c r="K1" s="1"/>
      <c r="L1" s="1"/>
      <c r="N1" s="1"/>
      <c r="O1" s="1"/>
      <c r="P1" s="1"/>
    </row>
    <row r="2" spans="1:16" x14ac:dyDescent="0.25">
      <c r="A2" s="4" t="str">
        <f>'Trust Funds'!A2</f>
        <v>Adopted  Budget</v>
      </c>
      <c r="B2" s="2"/>
      <c r="C2" s="1"/>
      <c r="D2" s="1"/>
      <c r="E2" s="1"/>
      <c r="F2" s="1"/>
      <c r="G2" s="1"/>
      <c r="H2" s="1"/>
      <c r="I2" s="1"/>
      <c r="J2" s="1"/>
      <c r="K2" s="1"/>
      <c r="L2" s="1"/>
      <c r="N2" s="1"/>
      <c r="O2" s="1"/>
      <c r="P2" s="1"/>
    </row>
    <row r="3" spans="1:16" x14ac:dyDescent="0.25">
      <c r="A3" s="4" t="s">
        <v>215</v>
      </c>
      <c r="B3" s="2"/>
      <c r="C3" s="1"/>
      <c r="D3" s="1"/>
      <c r="E3" s="1"/>
      <c r="F3" s="1"/>
      <c r="G3" s="1"/>
      <c r="H3" s="1"/>
      <c r="I3" s="1"/>
      <c r="J3" s="1"/>
      <c r="K3" s="1"/>
      <c r="L3" s="1"/>
      <c r="N3" s="1"/>
      <c r="O3" s="1"/>
      <c r="P3" s="1"/>
    </row>
    <row r="4" spans="1:16" x14ac:dyDescent="0.25">
      <c r="A4" s="4" t="str">
        <f>'Trust Funds'!A4</f>
        <v>FY 2023/24</v>
      </c>
      <c r="B4" s="2"/>
      <c r="C4" s="1"/>
      <c r="D4" s="1"/>
      <c r="E4" s="1"/>
      <c r="F4" s="1"/>
      <c r="G4" s="1"/>
      <c r="H4" s="1"/>
      <c r="I4" s="1"/>
      <c r="J4" s="1"/>
      <c r="K4" s="1"/>
      <c r="L4" s="1"/>
      <c r="N4" s="1"/>
      <c r="O4" s="1"/>
      <c r="P4" s="1"/>
    </row>
    <row r="5" spans="1:16" x14ac:dyDescent="0.25">
      <c r="A5" s="4"/>
      <c r="B5" s="2"/>
      <c r="C5" s="1"/>
      <c r="D5" s="1"/>
      <c r="E5" s="1"/>
      <c r="F5" s="1"/>
      <c r="G5" s="1"/>
      <c r="H5" s="1"/>
      <c r="I5" s="1"/>
      <c r="J5" s="1"/>
      <c r="K5" s="1"/>
      <c r="L5" s="1"/>
      <c r="N5" s="1"/>
      <c r="O5" s="1"/>
      <c r="P5" s="1"/>
    </row>
    <row r="6" spans="1:16" ht="4.5" customHeight="1" thickBot="1" x14ac:dyDescent="0.3">
      <c r="B6" s="7"/>
    </row>
    <row r="7" spans="1:16" ht="21" x14ac:dyDescent="0.35">
      <c r="B7" s="54"/>
      <c r="C7" s="55"/>
      <c r="D7" s="55"/>
      <c r="E7" s="55"/>
      <c r="F7" s="55"/>
      <c r="G7" s="55"/>
      <c r="H7" s="55"/>
      <c r="I7" s="55"/>
      <c r="J7" s="55"/>
      <c r="K7" s="56"/>
    </row>
    <row r="8" spans="1:16" ht="21" x14ac:dyDescent="0.35">
      <c r="B8" s="57"/>
      <c r="C8" s="35"/>
      <c r="D8" s="35"/>
      <c r="E8" s="35"/>
      <c r="F8" s="35"/>
      <c r="G8" s="35"/>
      <c r="H8" s="35"/>
      <c r="I8" s="35"/>
      <c r="J8" s="37"/>
      <c r="K8" s="58"/>
    </row>
    <row r="9" spans="1:16" ht="21.75" thickBot="1" x14ac:dyDescent="0.4">
      <c r="B9" s="57"/>
      <c r="C9" s="35"/>
      <c r="D9" s="35"/>
      <c r="E9" s="35"/>
      <c r="F9" s="35"/>
      <c r="G9" s="35"/>
      <c r="H9" s="35"/>
      <c r="I9" s="35"/>
      <c r="J9" s="37"/>
      <c r="K9" s="58"/>
    </row>
    <row r="10" spans="1:16" ht="47.25" thickBot="1" x14ac:dyDescent="0.75">
      <c r="B10" s="57"/>
      <c r="C10" s="59" t="s">
        <v>215</v>
      </c>
      <c r="D10" s="60"/>
      <c r="E10" s="60"/>
      <c r="F10" s="60"/>
      <c r="G10" s="60"/>
      <c r="H10" s="60"/>
      <c r="I10" s="60"/>
      <c r="J10" s="61"/>
      <c r="K10" s="58"/>
    </row>
    <row r="11" spans="1:16" ht="21" x14ac:dyDescent="0.35">
      <c r="B11" s="57"/>
      <c r="C11" s="35"/>
      <c r="D11" s="35"/>
      <c r="E11" s="35"/>
      <c r="F11" s="35"/>
      <c r="G11" s="35"/>
      <c r="H11" s="35"/>
      <c r="I11" s="35"/>
      <c r="J11" s="35"/>
      <c r="K11" s="58"/>
    </row>
    <row r="12" spans="1:16" x14ac:dyDescent="0.25">
      <c r="B12" s="13"/>
      <c r="K12" s="14"/>
    </row>
    <row r="13" spans="1:16" x14ac:dyDescent="0.25">
      <c r="B13" s="13"/>
      <c r="K13" s="14"/>
    </row>
    <row r="14" spans="1:16" x14ac:dyDescent="0.25">
      <c r="B14" s="13"/>
      <c r="K14" s="14"/>
    </row>
    <row r="15" spans="1:16" x14ac:dyDescent="0.25">
      <c r="B15" s="13"/>
      <c r="K15" s="14"/>
    </row>
    <row r="16" spans="1:16" x14ac:dyDescent="0.25">
      <c r="B16" s="13"/>
      <c r="K16" s="14"/>
    </row>
    <row r="17" spans="2:11" x14ac:dyDescent="0.25">
      <c r="B17" s="13"/>
      <c r="K17" s="14"/>
    </row>
    <row r="18" spans="2:11" x14ac:dyDescent="0.25">
      <c r="B18" s="13"/>
      <c r="K18" s="14"/>
    </row>
    <row r="19" spans="2:11" x14ac:dyDescent="0.25">
      <c r="B19" s="13"/>
      <c r="K19" s="14"/>
    </row>
    <row r="20" spans="2:11" x14ac:dyDescent="0.25">
      <c r="B20" s="13"/>
      <c r="K20" s="14"/>
    </row>
    <row r="21" spans="2:11" x14ac:dyDescent="0.25">
      <c r="B21" s="13"/>
      <c r="K21" s="14"/>
    </row>
    <row r="22" spans="2:11" x14ac:dyDescent="0.25">
      <c r="B22" s="13"/>
      <c r="K22" s="14"/>
    </row>
    <row r="23" spans="2:11" x14ac:dyDescent="0.25">
      <c r="B23" s="13"/>
      <c r="E23" t="s">
        <v>267</v>
      </c>
      <c r="K23" s="14"/>
    </row>
    <row r="24" spans="2:11" x14ac:dyDescent="0.25">
      <c r="B24" s="13"/>
      <c r="K24" s="14"/>
    </row>
    <row r="25" spans="2:11" x14ac:dyDescent="0.25">
      <c r="B25" s="13"/>
      <c r="K25" s="14"/>
    </row>
    <row r="26" spans="2:11" x14ac:dyDescent="0.25">
      <c r="B26" s="13"/>
      <c r="K26" s="14"/>
    </row>
    <row r="27" spans="2:11" x14ac:dyDescent="0.25">
      <c r="B27" s="13"/>
      <c r="K27" s="14"/>
    </row>
    <row r="28" spans="2:11" x14ac:dyDescent="0.25">
      <c r="B28" s="13"/>
      <c r="K28" s="14"/>
    </row>
    <row r="29" spans="2:11" x14ac:dyDescent="0.25">
      <c r="B29" s="13"/>
      <c r="K29" s="14"/>
    </row>
    <row r="30" spans="2:11" x14ac:dyDescent="0.25">
      <c r="B30" s="13"/>
      <c r="K30" s="14"/>
    </row>
    <row r="31" spans="2:11" x14ac:dyDescent="0.25">
      <c r="B31" s="13"/>
      <c r="K31" s="14"/>
    </row>
    <row r="32" spans="2:11" x14ac:dyDescent="0.25">
      <c r="B32" s="13"/>
      <c r="K32" s="14"/>
    </row>
    <row r="33" spans="2:11" x14ac:dyDescent="0.25">
      <c r="B33" s="13"/>
      <c r="K33" s="14"/>
    </row>
    <row r="34" spans="2:11" x14ac:dyDescent="0.25">
      <c r="B34" s="13"/>
      <c r="K34" s="14"/>
    </row>
    <row r="35" spans="2:11" x14ac:dyDescent="0.25">
      <c r="B35" s="13"/>
      <c r="K35" s="14"/>
    </row>
    <row r="36" spans="2:11" x14ac:dyDescent="0.25">
      <c r="B36" s="13"/>
      <c r="K36" s="14"/>
    </row>
    <row r="37" spans="2:11" x14ac:dyDescent="0.25">
      <c r="B37" s="13"/>
      <c r="K37" s="14"/>
    </row>
    <row r="38" spans="2:11" x14ac:dyDescent="0.25">
      <c r="B38" s="13"/>
      <c r="K38" s="14"/>
    </row>
    <row r="39" spans="2:11" x14ac:dyDescent="0.25">
      <c r="B39" s="13"/>
      <c r="K39" s="14"/>
    </row>
    <row r="40" spans="2:11" ht="15.75" thickBot="1" x14ac:dyDescent="0.3">
      <c r="B40" s="6"/>
      <c r="C40" s="15"/>
      <c r="D40" s="15"/>
      <c r="E40" s="15"/>
      <c r="F40" s="15"/>
      <c r="G40" s="15"/>
      <c r="H40" s="15"/>
      <c r="I40" s="15"/>
      <c r="J40" s="15"/>
      <c r="K40" s="16"/>
    </row>
  </sheetData>
  <pageMargins left="0.27" right="0.25" top="0.43" bottom="0.4" header="0.3" footer="0.17"/>
  <pageSetup orientation="portrait" r:id="rId1"/>
  <headerFooter>
    <oddFooter>&amp;L&amp;D &amp;F&amp;R&amp;A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42C72-672B-44F7-AA2A-434A17759BE5}">
  <sheetPr codeName="Sheet41">
    <tabColor rgb="FFFF0000"/>
    <pageSetUpPr fitToPage="1"/>
  </sheetPr>
  <dimension ref="A1:P88"/>
  <sheetViews>
    <sheetView zoomScale="80" zoomScaleNormal="80" workbookViewId="0">
      <selection activeCell="Z18" sqref="Z18"/>
    </sheetView>
  </sheetViews>
  <sheetFormatPr defaultRowHeight="15" x14ac:dyDescent="0.25"/>
  <cols>
    <col min="1" max="1" width="1.85546875" customWidth="1"/>
    <col min="2" max="3" width="4.42578125" customWidth="1"/>
    <col min="4" max="4" width="25" customWidth="1"/>
    <col min="5" max="5" width="1.28515625" customWidth="1"/>
    <col min="6" max="13" width="13.85546875" customWidth="1"/>
    <col min="14" max="14" width="1.5703125" customWidth="1"/>
  </cols>
  <sheetData>
    <row r="1" spans="1:16" s="102" customFormat="1" ht="15.75" x14ac:dyDescent="0.25">
      <c r="A1" s="3"/>
      <c r="B1" s="99" t="str">
        <f>TOC!A1</f>
        <v>Hinsdale County School District RE-1</v>
      </c>
      <c r="C1" s="100"/>
      <c r="D1" s="100"/>
      <c r="E1" s="100"/>
      <c r="F1" s="100"/>
      <c r="G1" s="100"/>
      <c r="H1" s="100"/>
      <c r="I1" s="100"/>
      <c r="J1" s="100"/>
      <c r="K1" s="100"/>
      <c r="L1" s="100"/>
      <c r="M1" s="100"/>
      <c r="N1" s="100"/>
      <c r="O1"/>
      <c r="P1" s="101" t="s">
        <v>251</v>
      </c>
    </row>
    <row r="2" spans="1:16" s="102" customFormat="1" x14ac:dyDescent="0.25">
      <c r="A2" s="98"/>
      <c r="B2" s="103" t="s">
        <v>460</v>
      </c>
      <c r="C2" s="103"/>
      <c r="D2" s="103"/>
      <c r="E2" s="103"/>
      <c r="F2" s="103"/>
      <c r="G2" s="103"/>
      <c r="H2" s="103"/>
      <c r="I2" s="103"/>
      <c r="J2" s="103"/>
      <c r="K2" s="103"/>
      <c r="L2" s="103"/>
      <c r="M2" s="103"/>
      <c r="N2" s="103"/>
      <c r="O2"/>
      <c r="P2" s="101"/>
    </row>
    <row r="3" spans="1:16" s="102" customFormat="1" ht="13.5" customHeight="1" x14ac:dyDescent="0.25">
      <c r="A3" s="98"/>
      <c r="B3" s="105" t="str">
        <f>'School Budgets'!A4</f>
        <v>FY 2023/24</v>
      </c>
      <c r="C3" s="103"/>
      <c r="D3" s="103"/>
      <c r="E3" s="103"/>
      <c r="F3" s="103"/>
      <c r="G3" s="103"/>
      <c r="H3" s="103"/>
      <c r="I3" s="103"/>
      <c r="J3" s="103"/>
      <c r="K3" s="103"/>
      <c r="L3" s="103"/>
      <c r="M3" s="103"/>
      <c r="N3" s="103"/>
      <c r="O3"/>
      <c r="P3" s="104"/>
    </row>
    <row r="4" spans="1:16" ht="4.5" customHeight="1" thickBot="1" x14ac:dyDescent="0.3"/>
    <row r="5" spans="1:16" ht="15.75" thickBot="1" x14ac:dyDescent="0.3">
      <c r="D5" s="112" t="s">
        <v>261</v>
      </c>
      <c r="F5" s="113"/>
      <c r="G5" s="113"/>
      <c r="H5" s="113"/>
      <c r="I5" s="113"/>
      <c r="J5" s="113"/>
      <c r="K5" s="113"/>
      <c r="L5" s="113"/>
      <c r="M5" s="113"/>
    </row>
    <row r="6" spans="1:16" ht="15.75" thickBot="1" x14ac:dyDescent="0.3">
      <c r="F6" s="106" t="s">
        <v>273</v>
      </c>
      <c r="G6" s="106" t="s">
        <v>274</v>
      </c>
      <c r="H6" s="106" t="s">
        <v>275</v>
      </c>
      <c r="I6" s="106" t="s">
        <v>276</v>
      </c>
      <c r="J6" s="106" t="s">
        <v>277</v>
      </c>
      <c r="K6" s="106" t="s">
        <v>278</v>
      </c>
      <c r="L6" s="106" t="s">
        <v>279</v>
      </c>
      <c r="M6" s="106" t="s">
        <v>252</v>
      </c>
    </row>
    <row r="7" spans="1:16" x14ac:dyDescent="0.25">
      <c r="B7" s="7" t="s">
        <v>253</v>
      </c>
      <c r="F7" s="107"/>
      <c r="G7" s="107"/>
      <c r="H7" s="107"/>
      <c r="I7" s="107"/>
      <c r="J7" s="107"/>
      <c r="K7" s="107"/>
      <c r="L7" s="107"/>
      <c r="M7" s="107"/>
    </row>
    <row r="8" spans="1:16" x14ac:dyDescent="0.25">
      <c r="C8" t="s">
        <v>148</v>
      </c>
      <c r="F8" s="108"/>
      <c r="G8" s="108"/>
      <c r="H8" s="108"/>
      <c r="I8" s="108"/>
      <c r="J8" s="108"/>
      <c r="K8" s="108"/>
      <c r="L8" s="108"/>
      <c r="M8" s="108">
        <f>SUM(F8:L8)</f>
        <v>0</v>
      </c>
    </row>
    <row r="9" spans="1:16" x14ac:dyDescent="0.25">
      <c r="C9" t="s">
        <v>149</v>
      </c>
      <c r="F9" s="108"/>
      <c r="G9" s="108"/>
      <c r="H9" s="108"/>
      <c r="I9" s="108"/>
      <c r="J9" s="108"/>
      <c r="K9" s="108"/>
      <c r="L9" s="108"/>
      <c r="M9" s="108">
        <f t="shared" ref="M9:M13" si="0">SUM(F9:L9)</f>
        <v>0</v>
      </c>
    </row>
    <row r="10" spans="1:16" x14ac:dyDescent="0.25">
      <c r="C10" t="s">
        <v>445</v>
      </c>
      <c r="F10" s="108"/>
      <c r="G10" s="108"/>
      <c r="H10" s="108"/>
      <c r="I10" s="108"/>
      <c r="J10" s="108"/>
      <c r="K10" s="108"/>
      <c r="L10" s="108"/>
      <c r="M10" s="108">
        <f t="shared" si="0"/>
        <v>0</v>
      </c>
    </row>
    <row r="11" spans="1:16" x14ac:dyDescent="0.25">
      <c r="C11" t="s">
        <v>254</v>
      </c>
      <c r="F11" s="108"/>
      <c r="G11" s="108"/>
      <c r="H11" s="108"/>
      <c r="I11" s="108"/>
      <c r="J11" s="108"/>
      <c r="K11" s="108"/>
      <c r="L11" s="108"/>
      <c r="M11" s="108">
        <f t="shared" si="0"/>
        <v>0</v>
      </c>
    </row>
    <row r="12" spans="1:16" x14ac:dyDescent="0.25">
      <c r="C12" t="s">
        <v>152</v>
      </c>
      <c r="F12" s="108"/>
      <c r="G12" s="108"/>
      <c r="H12" s="108"/>
      <c r="I12" s="108"/>
      <c r="J12" s="108"/>
      <c r="K12" s="108"/>
      <c r="L12" s="108"/>
      <c r="M12" s="108">
        <f t="shared" si="0"/>
        <v>0</v>
      </c>
    </row>
    <row r="13" spans="1:16" x14ac:dyDescent="0.25">
      <c r="C13" t="s">
        <v>255</v>
      </c>
      <c r="F13" s="109"/>
      <c r="G13" s="109"/>
      <c r="H13" s="109"/>
      <c r="I13" s="109"/>
      <c r="J13" s="109"/>
      <c r="K13" s="109"/>
      <c r="L13" s="109"/>
      <c r="M13" s="109">
        <f t="shared" si="0"/>
        <v>0</v>
      </c>
    </row>
    <row r="14" spans="1:16" x14ac:dyDescent="0.25">
      <c r="D14" t="s">
        <v>156</v>
      </c>
      <c r="F14" s="108">
        <f t="shared" ref="F14:M14" si="1">SUM(F7:F13)</f>
        <v>0</v>
      </c>
      <c r="G14" s="108">
        <f t="shared" si="1"/>
        <v>0</v>
      </c>
      <c r="H14" s="108">
        <f t="shared" si="1"/>
        <v>0</v>
      </c>
      <c r="I14" s="108">
        <f t="shared" si="1"/>
        <v>0</v>
      </c>
      <c r="J14" s="108">
        <f t="shared" si="1"/>
        <v>0</v>
      </c>
      <c r="K14" s="108">
        <f t="shared" si="1"/>
        <v>0</v>
      </c>
      <c r="L14" s="108">
        <f t="shared" si="1"/>
        <v>0</v>
      </c>
      <c r="M14" s="108">
        <f t="shared" si="1"/>
        <v>0</v>
      </c>
    </row>
    <row r="15" spans="1:16" x14ac:dyDescent="0.25">
      <c r="F15" s="108"/>
      <c r="G15" s="108"/>
      <c r="H15" s="108"/>
      <c r="I15" s="108"/>
      <c r="J15" s="108"/>
      <c r="K15" s="108"/>
      <c r="L15" s="108"/>
      <c r="M15" s="108"/>
    </row>
    <row r="16" spans="1:16" x14ac:dyDescent="0.25">
      <c r="B16" s="7" t="s">
        <v>256</v>
      </c>
      <c r="F16" s="108"/>
      <c r="G16" s="108"/>
      <c r="H16" s="108"/>
      <c r="I16" s="108"/>
      <c r="J16" s="108"/>
      <c r="K16" s="108"/>
      <c r="L16" s="108"/>
      <c r="M16" s="108"/>
    </row>
    <row r="17" spans="2:13" x14ac:dyDescent="0.25">
      <c r="C17" t="s">
        <v>148</v>
      </c>
      <c r="F17" s="108"/>
      <c r="G17" s="108"/>
      <c r="H17" s="108"/>
      <c r="I17" s="108"/>
      <c r="J17" s="108"/>
      <c r="K17" s="108"/>
      <c r="L17" s="108"/>
      <c r="M17" s="108">
        <f>SUM(F17:L17)</f>
        <v>0</v>
      </c>
    </row>
    <row r="18" spans="2:13" x14ac:dyDescent="0.25">
      <c r="C18" t="s">
        <v>149</v>
      </c>
      <c r="F18" s="108"/>
      <c r="G18" s="108"/>
      <c r="H18" s="108"/>
      <c r="I18" s="108"/>
      <c r="J18" s="108"/>
      <c r="K18" s="108"/>
      <c r="L18" s="108"/>
      <c r="M18" s="108">
        <f t="shared" ref="M18:M22" si="2">SUM(F18:L18)</f>
        <v>0</v>
      </c>
    </row>
    <row r="19" spans="2:13" x14ac:dyDescent="0.25">
      <c r="C19" t="s">
        <v>445</v>
      </c>
      <c r="F19" s="108"/>
      <c r="G19" s="108"/>
      <c r="H19" s="108"/>
      <c r="I19" s="108"/>
      <c r="J19" s="108"/>
      <c r="K19" s="108"/>
      <c r="L19" s="108"/>
      <c r="M19" s="108">
        <f t="shared" si="2"/>
        <v>0</v>
      </c>
    </row>
    <row r="20" spans="2:13" x14ac:dyDescent="0.25">
      <c r="C20" t="s">
        <v>254</v>
      </c>
      <c r="F20" s="108"/>
      <c r="G20" s="108"/>
      <c r="H20" s="108"/>
      <c r="I20" s="108"/>
      <c r="J20" s="108"/>
      <c r="K20" s="108"/>
      <c r="L20" s="108"/>
      <c r="M20" s="108">
        <f t="shared" si="2"/>
        <v>0</v>
      </c>
    </row>
    <row r="21" spans="2:13" x14ac:dyDescent="0.25">
      <c r="C21" t="s">
        <v>152</v>
      </c>
      <c r="F21" s="108"/>
      <c r="G21" s="108"/>
      <c r="H21" s="108"/>
      <c r="I21" s="108"/>
      <c r="J21" s="108"/>
      <c r="K21" s="108"/>
      <c r="L21" s="108"/>
      <c r="M21" s="108">
        <f t="shared" si="2"/>
        <v>0</v>
      </c>
    </row>
    <row r="22" spans="2:13" x14ac:dyDescent="0.25">
      <c r="C22" t="s">
        <v>255</v>
      </c>
      <c r="F22" s="109"/>
      <c r="G22" s="109"/>
      <c r="H22" s="109"/>
      <c r="I22" s="109"/>
      <c r="J22" s="109"/>
      <c r="K22" s="109"/>
      <c r="L22" s="109"/>
      <c r="M22" s="109">
        <f t="shared" si="2"/>
        <v>0</v>
      </c>
    </row>
    <row r="23" spans="2:13" x14ac:dyDescent="0.25">
      <c r="D23" t="s">
        <v>257</v>
      </c>
      <c r="F23" s="108">
        <f t="shared" ref="F23:M23" si="3">SUM(F16:F22)</f>
        <v>0</v>
      </c>
      <c r="G23" s="108">
        <f t="shared" si="3"/>
        <v>0</v>
      </c>
      <c r="H23" s="108">
        <f t="shared" si="3"/>
        <v>0</v>
      </c>
      <c r="I23" s="108">
        <f t="shared" si="3"/>
        <v>0</v>
      </c>
      <c r="J23" s="108">
        <f t="shared" si="3"/>
        <v>0</v>
      </c>
      <c r="K23" s="108">
        <f t="shared" si="3"/>
        <v>0</v>
      </c>
      <c r="L23" s="108">
        <f t="shared" si="3"/>
        <v>0</v>
      </c>
      <c r="M23" s="108">
        <f t="shared" si="3"/>
        <v>0</v>
      </c>
    </row>
    <row r="24" spans="2:13" x14ac:dyDescent="0.25">
      <c r="F24" s="108"/>
      <c r="G24" s="108"/>
      <c r="H24" s="108"/>
      <c r="I24" s="108"/>
      <c r="J24" s="108"/>
      <c r="K24" s="108"/>
      <c r="L24" s="108"/>
      <c r="M24" s="108"/>
    </row>
    <row r="25" spans="2:13" x14ac:dyDescent="0.25">
      <c r="B25" s="7" t="s">
        <v>97</v>
      </c>
      <c r="F25" s="108"/>
      <c r="G25" s="108"/>
      <c r="H25" s="108"/>
      <c r="I25" s="108"/>
      <c r="J25" s="108"/>
      <c r="K25" s="108"/>
      <c r="L25" s="108"/>
      <c r="M25" s="108"/>
    </row>
    <row r="26" spans="2:13" x14ac:dyDescent="0.25">
      <c r="C26" t="s">
        <v>148</v>
      </c>
      <c r="F26" s="108"/>
      <c r="G26" s="108"/>
      <c r="H26" s="108"/>
      <c r="I26" s="108"/>
      <c r="J26" s="108"/>
      <c r="K26" s="108"/>
      <c r="L26" s="108"/>
      <c r="M26" s="108">
        <f>SUM(F26:L26)</f>
        <v>0</v>
      </c>
    </row>
    <row r="27" spans="2:13" x14ac:dyDescent="0.25">
      <c r="C27" t="s">
        <v>149</v>
      </c>
      <c r="F27" s="108"/>
      <c r="G27" s="108"/>
      <c r="H27" s="108"/>
      <c r="I27" s="108"/>
      <c r="J27" s="108"/>
      <c r="K27" s="108"/>
      <c r="L27" s="108"/>
      <c r="M27" s="108">
        <f t="shared" ref="M27:M31" si="4">SUM(F27:L27)</f>
        <v>0</v>
      </c>
    </row>
    <row r="28" spans="2:13" x14ac:dyDescent="0.25">
      <c r="C28" t="s">
        <v>445</v>
      </c>
      <c r="F28" s="108"/>
      <c r="G28" s="108"/>
      <c r="H28" s="108"/>
      <c r="I28" s="108"/>
      <c r="J28" s="108"/>
      <c r="K28" s="108"/>
      <c r="L28" s="108"/>
      <c r="M28" s="108">
        <f t="shared" si="4"/>
        <v>0</v>
      </c>
    </row>
    <row r="29" spans="2:13" x14ac:dyDescent="0.25">
      <c r="C29" t="s">
        <v>254</v>
      </c>
      <c r="F29" s="108"/>
      <c r="G29" s="108"/>
      <c r="H29" s="108"/>
      <c r="I29" s="108"/>
      <c r="J29" s="108"/>
      <c r="K29" s="108"/>
      <c r="L29" s="108"/>
      <c r="M29" s="108">
        <f t="shared" si="4"/>
        <v>0</v>
      </c>
    </row>
    <row r="30" spans="2:13" x14ac:dyDescent="0.25">
      <c r="C30" t="s">
        <v>152</v>
      </c>
      <c r="F30" s="108"/>
      <c r="G30" s="108"/>
      <c r="H30" s="108"/>
      <c r="I30" s="108"/>
      <c r="J30" s="108"/>
      <c r="K30" s="108"/>
      <c r="L30" s="108"/>
      <c r="M30" s="108">
        <f t="shared" si="4"/>
        <v>0</v>
      </c>
    </row>
    <row r="31" spans="2:13" x14ac:dyDescent="0.25">
      <c r="C31" t="s">
        <v>255</v>
      </c>
      <c r="F31" s="109"/>
      <c r="G31" s="109"/>
      <c r="H31" s="109"/>
      <c r="I31" s="109"/>
      <c r="J31" s="109"/>
      <c r="K31" s="109"/>
      <c r="L31" s="109"/>
      <c r="M31" s="109">
        <f t="shared" si="4"/>
        <v>0</v>
      </c>
    </row>
    <row r="32" spans="2:13" x14ac:dyDescent="0.25">
      <c r="D32" t="s">
        <v>169</v>
      </c>
      <c r="F32" s="108">
        <f t="shared" ref="F32:M32" si="5">SUM(F25:F31)</f>
        <v>0</v>
      </c>
      <c r="G32" s="108">
        <f t="shared" si="5"/>
        <v>0</v>
      </c>
      <c r="H32" s="108">
        <f t="shared" si="5"/>
        <v>0</v>
      </c>
      <c r="I32" s="108">
        <f t="shared" si="5"/>
        <v>0</v>
      </c>
      <c r="J32" s="108">
        <f t="shared" si="5"/>
        <v>0</v>
      </c>
      <c r="K32" s="108">
        <f t="shared" si="5"/>
        <v>0</v>
      </c>
      <c r="L32" s="108">
        <f t="shared" si="5"/>
        <v>0</v>
      </c>
      <c r="M32" s="108">
        <f t="shared" si="5"/>
        <v>0</v>
      </c>
    </row>
    <row r="33" spans="2:13" x14ac:dyDescent="0.25">
      <c r="F33" s="108"/>
      <c r="G33" s="108"/>
      <c r="H33" s="108"/>
      <c r="I33" s="108"/>
      <c r="J33" s="108"/>
      <c r="K33" s="108"/>
      <c r="L33" s="108"/>
      <c r="M33" s="108"/>
    </row>
    <row r="34" spans="2:13" x14ac:dyDescent="0.25">
      <c r="B34" s="7" t="s">
        <v>258</v>
      </c>
      <c r="F34" s="108"/>
      <c r="G34" s="108"/>
      <c r="H34" s="108"/>
      <c r="I34" s="108"/>
      <c r="J34" s="108"/>
      <c r="K34" s="108"/>
      <c r="L34" s="108"/>
      <c r="M34" s="108"/>
    </row>
    <row r="35" spans="2:13" x14ac:dyDescent="0.25">
      <c r="C35" t="s">
        <v>148</v>
      </c>
      <c r="F35" s="108"/>
      <c r="G35" s="108"/>
      <c r="H35" s="108"/>
      <c r="I35" s="108"/>
      <c r="J35" s="108"/>
      <c r="K35" s="108"/>
      <c r="L35" s="108"/>
      <c r="M35" s="108">
        <f>SUM(F35:L35)</f>
        <v>0</v>
      </c>
    </row>
    <row r="36" spans="2:13" x14ac:dyDescent="0.25">
      <c r="C36" t="s">
        <v>149</v>
      </c>
      <c r="F36" s="108"/>
      <c r="G36" s="108"/>
      <c r="H36" s="108"/>
      <c r="I36" s="108"/>
      <c r="J36" s="108"/>
      <c r="K36" s="108"/>
      <c r="L36" s="108"/>
      <c r="M36" s="108">
        <f t="shared" ref="M36:M41" si="6">SUM(F36:L36)</f>
        <v>0</v>
      </c>
    </row>
    <row r="37" spans="2:13" x14ac:dyDescent="0.25">
      <c r="C37" t="s">
        <v>445</v>
      </c>
      <c r="F37" s="108"/>
      <c r="G37" s="108"/>
      <c r="H37" s="108"/>
      <c r="I37" s="108"/>
      <c r="J37" s="108"/>
      <c r="K37" s="108"/>
      <c r="L37" s="108"/>
      <c r="M37" s="108">
        <f t="shared" si="6"/>
        <v>0</v>
      </c>
    </row>
    <row r="38" spans="2:13" x14ac:dyDescent="0.25">
      <c r="C38" t="s">
        <v>254</v>
      </c>
      <c r="F38" s="108"/>
      <c r="G38" s="108"/>
      <c r="H38" s="108"/>
      <c r="I38" s="108"/>
      <c r="J38" s="108"/>
      <c r="K38" s="108"/>
      <c r="L38" s="108"/>
      <c r="M38" s="108">
        <f t="shared" si="6"/>
        <v>0</v>
      </c>
    </row>
    <row r="39" spans="2:13" x14ac:dyDescent="0.25">
      <c r="C39" t="s">
        <v>266</v>
      </c>
      <c r="F39" s="108"/>
      <c r="G39" s="108"/>
      <c r="H39" s="108"/>
      <c r="I39" s="108"/>
      <c r="J39" s="108"/>
      <c r="K39" s="108"/>
      <c r="L39" s="108"/>
      <c r="M39" s="108">
        <f t="shared" ref="M39" si="7">SUM(F39:L39)</f>
        <v>0</v>
      </c>
    </row>
    <row r="40" spans="2:13" x14ac:dyDescent="0.25">
      <c r="C40" t="s">
        <v>152</v>
      </c>
      <c r="F40" s="108"/>
      <c r="G40" s="108"/>
      <c r="H40" s="108"/>
      <c r="I40" s="108"/>
      <c r="J40" s="108"/>
      <c r="K40" s="108"/>
      <c r="L40" s="108"/>
      <c r="M40" s="108">
        <f t="shared" si="6"/>
        <v>0</v>
      </c>
    </row>
    <row r="41" spans="2:13" x14ac:dyDescent="0.25">
      <c r="C41" t="s">
        <v>255</v>
      </c>
      <c r="F41" s="109"/>
      <c r="G41" s="109"/>
      <c r="H41" s="109"/>
      <c r="I41" s="109"/>
      <c r="J41" s="109"/>
      <c r="K41" s="109"/>
      <c r="L41" s="109"/>
      <c r="M41" s="109">
        <f t="shared" si="6"/>
        <v>0</v>
      </c>
    </row>
    <row r="42" spans="2:13" x14ac:dyDescent="0.25">
      <c r="D42" t="s">
        <v>259</v>
      </c>
      <c r="F42" s="108">
        <f t="shared" ref="F42:M42" si="8">SUM(F34:F41)</f>
        <v>0</v>
      </c>
      <c r="G42" s="108">
        <f t="shared" si="8"/>
        <v>0</v>
      </c>
      <c r="H42" s="108">
        <f t="shared" si="8"/>
        <v>0</v>
      </c>
      <c r="I42" s="108">
        <f t="shared" si="8"/>
        <v>0</v>
      </c>
      <c r="J42" s="108">
        <f t="shared" si="8"/>
        <v>0</v>
      </c>
      <c r="K42" s="108">
        <f t="shared" si="8"/>
        <v>0</v>
      </c>
      <c r="L42" s="108">
        <f t="shared" si="8"/>
        <v>0</v>
      </c>
      <c r="M42" s="108">
        <f t="shared" si="8"/>
        <v>0</v>
      </c>
    </row>
    <row r="43" spans="2:13" ht="15.75" thickBot="1" x14ac:dyDescent="0.3">
      <c r="F43" s="110"/>
      <c r="G43" s="110"/>
      <c r="H43" s="110"/>
      <c r="I43" s="110"/>
      <c r="J43" s="110"/>
      <c r="K43" s="110"/>
      <c r="L43" s="110"/>
      <c r="M43" s="110"/>
    </row>
    <row r="44" spans="2:13" ht="15.75" thickBot="1" x14ac:dyDescent="0.3">
      <c r="B44" s="7" t="s">
        <v>260</v>
      </c>
      <c r="F44" s="111">
        <f t="shared" ref="F44:M44" si="9">F14+F23+F32+F42</f>
        <v>0</v>
      </c>
      <c r="G44" s="111">
        <f t="shared" si="9"/>
        <v>0</v>
      </c>
      <c r="H44" s="111">
        <f t="shared" si="9"/>
        <v>0</v>
      </c>
      <c r="I44" s="111">
        <f t="shared" si="9"/>
        <v>0</v>
      </c>
      <c r="J44" s="111">
        <f t="shared" si="9"/>
        <v>0</v>
      </c>
      <c r="K44" s="111">
        <f t="shared" si="9"/>
        <v>0</v>
      </c>
      <c r="L44" s="111">
        <f t="shared" si="9"/>
        <v>0</v>
      </c>
      <c r="M44" s="111">
        <f t="shared" si="9"/>
        <v>0</v>
      </c>
    </row>
    <row r="45" spans="2:13" x14ac:dyDescent="0.25">
      <c r="F45" s="102"/>
      <c r="G45" s="102"/>
      <c r="H45" s="102"/>
      <c r="I45" s="102"/>
      <c r="J45" s="102"/>
      <c r="K45" s="102"/>
      <c r="L45" s="102"/>
      <c r="M45" s="102"/>
    </row>
    <row r="46" spans="2:13" x14ac:dyDescent="0.25">
      <c r="F46" s="102"/>
      <c r="G46" s="102"/>
      <c r="H46" s="102"/>
      <c r="I46" s="102"/>
      <c r="J46" s="102"/>
      <c r="K46" s="102"/>
      <c r="L46" s="102"/>
      <c r="M46" s="102"/>
    </row>
    <row r="47" spans="2:13" x14ac:dyDescent="0.25">
      <c r="F47" s="102"/>
      <c r="G47" s="102"/>
      <c r="H47" s="102"/>
      <c r="I47" s="102"/>
      <c r="J47" s="102"/>
      <c r="K47" s="102"/>
      <c r="L47" s="102"/>
      <c r="M47" s="102"/>
    </row>
    <row r="48" spans="2:13" x14ac:dyDescent="0.25">
      <c r="F48" s="102"/>
      <c r="G48" s="102"/>
      <c r="H48" s="102"/>
      <c r="I48" s="102"/>
      <c r="J48" s="102"/>
      <c r="K48" s="102"/>
      <c r="L48" s="102"/>
      <c r="M48" s="102"/>
    </row>
    <row r="49" spans="6:13" x14ac:dyDescent="0.25">
      <c r="F49" s="102"/>
      <c r="G49" s="102"/>
      <c r="H49" s="102"/>
      <c r="I49" s="102"/>
      <c r="J49" s="102"/>
      <c r="K49" s="102"/>
      <c r="L49" s="102"/>
      <c r="M49" s="102"/>
    </row>
    <row r="50" spans="6:13" x14ac:dyDescent="0.25">
      <c r="F50" s="102"/>
      <c r="G50" s="102"/>
      <c r="H50" s="102"/>
      <c r="I50" s="102"/>
      <c r="J50" s="102"/>
      <c r="K50" s="102"/>
      <c r="L50" s="102"/>
      <c r="M50" s="102"/>
    </row>
    <row r="51" spans="6:13" x14ac:dyDescent="0.25">
      <c r="F51" s="102"/>
      <c r="G51" s="102"/>
      <c r="H51" s="102"/>
      <c r="I51" s="102"/>
      <c r="J51" s="102"/>
      <c r="K51" s="102"/>
      <c r="L51" s="102"/>
      <c r="M51" s="102"/>
    </row>
    <row r="52" spans="6:13" x14ac:dyDescent="0.25">
      <c r="F52" s="102"/>
      <c r="G52" s="102"/>
      <c r="H52" s="102"/>
      <c r="I52" s="102"/>
      <c r="J52" s="102"/>
      <c r="K52" s="102"/>
      <c r="L52" s="102"/>
      <c r="M52" s="102"/>
    </row>
    <row r="53" spans="6:13" x14ac:dyDescent="0.25">
      <c r="F53" s="102"/>
      <c r="G53" s="102"/>
      <c r="H53" s="102"/>
      <c r="I53" s="102"/>
      <c r="J53" s="102"/>
      <c r="K53" s="102"/>
      <c r="L53" s="102"/>
      <c r="M53" s="102"/>
    </row>
    <row r="54" spans="6:13" x14ac:dyDescent="0.25">
      <c r="F54" s="102"/>
      <c r="G54" s="102"/>
      <c r="H54" s="102"/>
      <c r="I54" s="102"/>
      <c r="J54" s="102"/>
      <c r="K54" s="102"/>
      <c r="L54" s="102"/>
      <c r="M54" s="102"/>
    </row>
    <row r="55" spans="6:13" x14ac:dyDescent="0.25">
      <c r="F55" s="102"/>
      <c r="G55" s="102"/>
      <c r="H55" s="102"/>
      <c r="I55" s="102"/>
      <c r="J55" s="102"/>
      <c r="K55" s="102"/>
      <c r="L55" s="102"/>
      <c r="M55" s="102"/>
    </row>
    <row r="56" spans="6:13" x14ac:dyDescent="0.25">
      <c r="F56" s="102"/>
      <c r="G56" s="102"/>
      <c r="H56" s="102"/>
      <c r="I56" s="102"/>
      <c r="J56" s="102"/>
      <c r="K56" s="102"/>
      <c r="L56" s="102"/>
      <c r="M56" s="102"/>
    </row>
    <row r="57" spans="6:13" x14ac:dyDescent="0.25">
      <c r="F57" s="102"/>
      <c r="G57" s="102"/>
      <c r="H57" s="102"/>
      <c r="I57" s="102"/>
      <c r="J57" s="102"/>
      <c r="K57" s="102"/>
      <c r="L57" s="102"/>
      <c r="M57" s="102"/>
    </row>
    <row r="58" spans="6:13" x14ac:dyDescent="0.25">
      <c r="F58" s="102"/>
      <c r="G58" s="102"/>
      <c r="H58" s="102"/>
      <c r="I58" s="102"/>
      <c r="J58" s="102"/>
      <c r="K58" s="102"/>
      <c r="L58" s="102"/>
      <c r="M58" s="102"/>
    </row>
    <row r="59" spans="6:13" x14ac:dyDescent="0.25">
      <c r="F59" s="102"/>
      <c r="G59" s="102"/>
      <c r="H59" s="102"/>
      <c r="I59" s="102"/>
      <c r="J59" s="102"/>
      <c r="K59" s="102"/>
      <c r="L59" s="102"/>
      <c r="M59" s="102"/>
    </row>
    <row r="60" spans="6:13" x14ac:dyDescent="0.25">
      <c r="F60" s="102"/>
      <c r="G60" s="102"/>
      <c r="H60" s="102"/>
      <c r="I60" s="102"/>
      <c r="J60" s="102"/>
      <c r="K60" s="102"/>
      <c r="L60" s="102"/>
      <c r="M60" s="102"/>
    </row>
    <row r="61" spans="6:13" x14ac:dyDescent="0.25">
      <c r="F61" s="102"/>
      <c r="G61" s="102"/>
      <c r="H61" s="102"/>
      <c r="I61" s="102"/>
      <c r="J61" s="102"/>
      <c r="K61" s="102"/>
      <c r="L61" s="102"/>
      <c r="M61" s="102"/>
    </row>
    <row r="62" spans="6:13" x14ac:dyDescent="0.25">
      <c r="F62" s="102"/>
      <c r="G62" s="102"/>
      <c r="H62" s="102"/>
      <c r="I62" s="102"/>
      <c r="J62" s="102"/>
      <c r="K62" s="102"/>
      <c r="L62" s="102"/>
      <c r="M62" s="102"/>
    </row>
    <row r="63" spans="6:13" x14ac:dyDescent="0.25">
      <c r="F63" s="102"/>
      <c r="G63" s="102"/>
      <c r="H63" s="102"/>
      <c r="I63" s="102"/>
      <c r="J63" s="102"/>
      <c r="K63" s="102"/>
      <c r="L63" s="102"/>
      <c r="M63" s="102"/>
    </row>
    <row r="64" spans="6:13" x14ac:dyDescent="0.25">
      <c r="F64" s="102"/>
      <c r="G64" s="102"/>
      <c r="H64" s="102"/>
      <c r="I64" s="102"/>
      <c r="J64" s="102"/>
      <c r="K64" s="102"/>
      <c r="L64" s="102"/>
      <c r="M64" s="102"/>
    </row>
    <row r="65" spans="6:13" x14ac:dyDescent="0.25">
      <c r="F65" s="102"/>
      <c r="G65" s="102"/>
      <c r="H65" s="102"/>
      <c r="I65" s="102"/>
      <c r="J65" s="102"/>
      <c r="K65" s="102"/>
      <c r="L65" s="102"/>
      <c r="M65" s="102"/>
    </row>
    <row r="66" spans="6:13" x14ac:dyDescent="0.25">
      <c r="F66" s="102"/>
      <c r="G66" s="102"/>
      <c r="H66" s="102"/>
      <c r="I66" s="102"/>
      <c r="J66" s="102"/>
      <c r="K66" s="102"/>
      <c r="L66" s="102"/>
      <c r="M66" s="102"/>
    </row>
    <row r="67" spans="6:13" x14ac:dyDescent="0.25">
      <c r="F67" s="102"/>
      <c r="G67" s="102"/>
      <c r="H67" s="102"/>
      <c r="I67" s="102"/>
      <c r="J67" s="102"/>
      <c r="K67" s="102"/>
      <c r="L67" s="102"/>
      <c r="M67" s="102"/>
    </row>
    <row r="68" spans="6:13" x14ac:dyDescent="0.25">
      <c r="F68" s="102"/>
      <c r="G68" s="102"/>
      <c r="H68" s="102"/>
      <c r="I68" s="102"/>
      <c r="J68" s="102"/>
      <c r="K68" s="102"/>
      <c r="L68" s="102"/>
      <c r="M68" s="102"/>
    </row>
    <row r="69" spans="6:13" x14ac:dyDescent="0.25">
      <c r="F69" s="102"/>
      <c r="G69" s="102"/>
      <c r="H69" s="102"/>
      <c r="I69" s="102"/>
      <c r="J69" s="102"/>
      <c r="K69" s="102"/>
      <c r="L69" s="102"/>
      <c r="M69" s="102"/>
    </row>
    <row r="70" spans="6:13" x14ac:dyDescent="0.25">
      <c r="F70" s="102"/>
      <c r="G70" s="102"/>
      <c r="H70" s="102"/>
      <c r="I70" s="102"/>
      <c r="J70" s="102"/>
      <c r="K70" s="102"/>
      <c r="L70" s="102"/>
      <c r="M70" s="102"/>
    </row>
    <row r="71" spans="6:13" x14ac:dyDescent="0.25">
      <c r="F71" s="102"/>
      <c r="G71" s="102"/>
      <c r="H71" s="102"/>
      <c r="I71" s="102"/>
      <c r="J71" s="102"/>
      <c r="K71" s="102"/>
      <c r="L71" s="102"/>
      <c r="M71" s="102"/>
    </row>
    <row r="72" spans="6:13" x14ac:dyDescent="0.25">
      <c r="F72" s="102"/>
      <c r="G72" s="102"/>
      <c r="H72" s="102"/>
      <c r="I72" s="102"/>
      <c r="J72" s="102"/>
      <c r="K72" s="102"/>
      <c r="L72" s="102"/>
      <c r="M72" s="102"/>
    </row>
    <row r="73" spans="6:13" x14ac:dyDescent="0.25">
      <c r="F73" s="102"/>
      <c r="G73" s="102"/>
      <c r="H73" s="102"/>
      <c r="I73" s="102"/>
      <c r="J73" s="102"/>
      <c r="K73" s="102"/>
      <c r="L73" s="102"/>
      <c r="M73" s="102"/>
    </row>
    <row r="74" spans="6:13" x14ac:dyDescent="0.25">
      <c r="F74" s="102"/>
      <c r="G74" s="102"/>
      <c r="H74" s="102"/>
      <c r="I74" s="102"/>
      <c r="J74" s="102"/>
      <c r="K74" s="102"/>
      <c r="L74" s="102"/>
      <c r="M74" s="102"/>
    </row>
    <row r="75" spans="6:13" x14ac:dyDescent="0.25">
      <c r="F75" s="102"/>
      <c r="G75" s="102"/>
      <c r="H75" s="102"/>
      <c r="I75" s="102"/>
      <c r="J75" s="102"/>
      <c r="K75" s="102"/>
      <c r="L75" s="102"/>
      <c r="M75" s="102"/>
    </row>
    <row r="76" spans="6:13" x14ac:dyDescent="0.25">
      <c r="F76" s="102"/>
      <c r="G76" s="102"/>
      <c r="H76" s="102"/>
      <c r="I76" s="102"/>
      <c r="J76" s="102"/>
      <c r="K76" s="102"/>
      <c r="L76" s="102"/>
      <c r="M76" s="102"/>
    </row>
    <row r="77" spans="6:13" x14ac:dyDescent="0.25">
      <c r="F77" s="102"/>
      <c r="G77" s="102"/>
      <c r="H77" s="102"/>
      <c r="I77" s="102"/>
      <c r="J77" s="102"/>
      <c r="K77" s="102"/>
      <c r="L77" s="102"/>
      <c r="M77" s="102"/>
    </row>
    <row r="78" spans="6:13" x14ac:dyDescent="0.25">
      <c r="F78" s="102"/>
      <c r="G78" s="102"/>
      <c r="H78" s="102"/>
      <c r="I78" s="102"/>
      <c r="J78" s="102"/>
      <c r="K78" s="102"/>
      <c r="L78" s="102"/>
      <c r="M78" s="102"/>
    </row>
    <row r="79" spans="6:13" x14ac:dyDescent="0.25">
      <c r="F79" s="102"/>
      <c r="G79" s="102"/>
      <c r="H79" s="102"/>
      <c r="I79" s="102"/>
      <c r="J79" s="102"/>
      <c r="K79" s="102"/>
      <c r="L79" s="102"/>
      <c r="M79" s="102"/>
    </row>
    <row r="80" spans="6:13" x14ac:dyDescent="0.25">
      <c r="F80" s="102"/>
      <c r="G80" s="102"/>
      <c r="H80" s="102"/>
      <c r="I80" s="102"/>
      <c r="J80" s="102"/>
      <c r="K80" s="102"/>
      <c r="L80" s="102"/>
      <c r="M80" s="102"/>
    </row>
    <row r="81" spans="6:13" x14ac:dyDescent="0.25">
      <c r="F81" s="102"/>
      <c r="G81" s="102"/>
      <c r="H81" s="102"/>
      <c r="I81" s="102"/>
      <c r="J81" s="102"/>
      <c r="K81" s="102"/>
      <c r="L81" s="102"/>
      <c r="M81" s="102"/>
    </row>
    <row r="82" spans="6:13" x14ac:dyDescent="0.25">
      <c r="F82" s="102"/>
      <c r="G82" s="102"/>
      <c r="H82" s="102"/>
      <c r="I82" s="102"/>
      <c r="J82" s="102"/>
      <c r="K82" s="102"/>
      <c r="L82" s="102"/>
      <c r="M82" s="102"/>
    </row>
    <row r="83" spans="6:13" x14ac:dyDescent="0.25">
      <c r="F83" s="102"/>
      <c r="G83" s="102"/>
      <c r="H83" s="102"/>
      <c r="I83" s="102"/>
      <c r="J83" s="102"/>
      <c r="K83" s="102"/>
      <c r="L83" s="102"/>
      <c r="M83" s="102"/>
    </row>
    <row r="84" spans="6:13" x14ac:dyDescent="0.25">
      <c r="F84" s="102"/>
      <c r="G84" s="102"/>
      <c r="H84" s="102"/>
      <c r="I84" s="102"/>
      <c r="J84" s="102"/>
      <c r="K84" s="102"/>
      <c r="L84" s="102"/>
      <c r="M84" s="102"/>
    </row>
    <row r="85" spans="6:13" x14ac:dyDescent="0.25">
      <c r="F85" s="102"/>
      <c r="G85" s="102"/>
      <c r="H85" s="102"/>
      <c r="I85" s="102"/>
      <c r="J85" s="102"/>
      <c r="K85" s="102"/>
      <c r="L85" s="102"/>
      <c r="M85" s="102"/>
    </row>
    <row r="86" spans="6:13" x14ac:dyDescent="0.25">
      <c r="F86" s="102"/>
      <c r="G86" s="102"/>
      <c r="H86" s="102"/>
      <c r="I86" s="102"/>
      <c r="J86" s="102"/>
      <c r="K86" s="102"/>
      <c r="L86" s="102"/>
      <c r="M86" s="102"/>
    </row>
    <row r="87" spans="6:13" x14ac:dyDescent="0.25">
      <c r="F87" s="102"/>
      <c r="G87" s="102"/>
      <c r="H87" s="102"/>
      <c r="I87" s="102"/>
      <c r="J87" s="102"/>
      <c r="K87" s="102"/>
      <c r="L87" s="102"/>
      <c r="M87" s="102"/>
    </row>
    <row r="88" spans="6:13" x14ac:dyDescent="0.25">
      <c r="F88" s="102"/>
      <c r="G88" s="102"/>
      <c r="H88" s="102"/>
      <c r="I88" s="102"/>
      <c r="J88" s="102"/>
      <c r="K88" s="102"/>
      <c r="L88" s="102"/>
      <c r="M88" s="102"/>
    </row>
  </sheetData>
  <pageMargins left="0.28999999999999998" right="0.25" top="0.46" bottom="0.48" header="0.3" footer="0.18"/>
  <pageSetup scale="83" orientation="landscape" r:id="rId1"/>
  <headerFooter>
    <oddFooter>&amp;L&amp;D &amp;F&amp;C33&amp;R&amp;A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C3C32-FA12-41EA-8055-CA657F62713C}">
  <sheetPr codeName="Sheet42">
    <tabColor rgb="FFFF0000"/>
    <pageSetUpPr fitToPage="1"/>
  </sheetPr>
  <dimension ref="A1:P88"/>
  <sheetViews>
    <sheetView zoomScale="80" zoomScaleNormal="80" workbookViewId="0">
      <selection activeCell="Z18" sqref="Z18"/>
    </sheetView>
  </sheetViews>
  <sheetFormatPr defaultRowHeight="15" x14ac:dyDescent="0.25"/>
  <cols>
    <col min="1" max="1" width="1.85546875" customWidth="1"/>
    <col min="2" max="3" width="4.42578125" customWidth="1"/>
    <col min="4" max="4" width="25" customWidth="1"/>
    <col min="5" max="5" width="1.28515625" customWidth="1"/>
    <col min="6" max="13" width="13.85546875" customWidth="1"/>
    <col min="14" max="14" width="1.5703125" customWidth="1"/>
  </cols>
  <sheetData>
    <row r="1" spans="1:16" s="102" customFormat="1" ht="15.75" x14ac:dyDescent="0.25">
      <c r="A1" s="3"/>
      <c r="B1" s="99" t="str">
        <f>TOC!A1</f>
        <v>Hinsdale County School District RE-1</v>
      </c>
      <c r="C1" s="100"/>
      <c r="D1" s="100"/>
      <c r="E1" s="100"/>
      <c r="F1" s="100"/>
      <c r="G1" s="100"/>
      <c r="H1" s="100"/>
      <c r="I1" s="100"/>
      <c r="J1" s="100"/>
      <c r="K1" s="100"/>
      <c r="L1" s="100"/>
      <c r="M1" s="100"/>
      <c r="N1" s="100"/>
      <c r="O1"/>
      <c r="P1" s="101" t="s">
        <v>251</v>
      </c>
    </row>
    <row r="2" spans="1:16" s="102" customFormat="1" x14ac:dyDescent="0.25">
      <c r="A2" s="98"/>
      <c r="B2" s="103" t="s">
        <v>461</v>
      </c>
      <c r="C2" s="103"/>
      <c r="D2" s="103"/>
      <c r="E2" s="103"/>
      <c r="F2" s="103"/>
      <c r="G2" s="103"/>
      <c r="H2" s="103"/>
      <c r="I2" s="103"/>
      <c r="J2" s="103"/>
      <c r="K2" s="103"/>
      <c r="L2" s="103"/>
      <c r="M2" s="103"/>
      <c r="N2" s="103"/>
      <c r="O2"/>
      <c r="P2" s="101"/>
    </row>
    <row r="3" spans="1:16" s="102" customFormat="1" ht="13.5" customHeight="1" x14ac:dyDescent="0.25">
      <c r="A3" s="98"/>
      <c r="B3" s="105" t="str">
        <f>'School Budgets'!A4</f>
        <v>FY 2023/24</v>
      </c>
      <c r="C3" s="103"/>
      <c r="D3" s="103"/>
      <c r="E3" s="103"/>
      <c r="F3" s="103"/>
      <c r="G3" s="103"/>
      <c r="H3" s="103"/>
      <c r="I3" s="103"/>
      <c r="J3" s="103"/>
      <c r="K3" s="103"/>
      <c r="L3" s="103"/>
      <c r="M3" s="103"/>
      <c r="N3" s="103"/>
      <c r="O3"/>
      <c r="P3" s="104"/>
    </row>
    <row r="4" spans="1:16" ht="4.5" customHeight="1" thickBot="1" x14ac:dyDescent="0.3"/>
    <row r="5" spans="1:16" ht="15.75" thickBot="1" x14ac:dyDescent="0.3">
      <c r="D5" s="112" t="s">
        <v>261</v>
      </c>
      <c r="F5" s="113">
        <f>SchoolSumm!F5</f>
        <v>0</v>
      </c>
      <c r="G5" s="113">
        <f>SchoolSumm!G5</f>
        <v>0</v>
      </c>
      <c r="H5" s="113">
        <f>SchoolSumm!H5</f>
        <v>0</v>
      </c>
      <c r="I5" s="113">
        <f>SchoolSumm!I5</f>
        <v>0</v>
      </c>
      <c r="J5" s="113">
        <f>SchoolSumm!J5</f>
        <v>0</v>
      </c>
      <c r="K5" s="113">
        <f>SchoolSumm!K5</f>
        <v>0</v>
      </c>
      <c r="L5" s="113">
        <f>SchoolSumm!L5</f>
        <v>0</v>
      </c>
      <c r="M5" s="113"/>
    </row>
    <row r="6" spans="1:16" ht="15.75" thickBot="1" x14ac:dyDescent="0.3">
      <c r="F6" s="106" t="str">
        <f>SchoolSumm!F6</f>
        <v>School 1</v>
      </c>
      <c r="G6" s="106" t="str">
        <f>SchoolSumm!G6</f>
        <v>School2</v>
      </c>
      <c r="H6" s="106" t="str">
        <f>SchoolSumm!H6</f>
        <v>School3</v>
      </c>
      <c r="I6" s="106" t="str">
        <f>SchoolSumm!I6</f>
        <v>School4</v>
      </c>
      <c r="J6" s="106" t="str">
        <f>SchoolSumm!J6</f>
        <v>School5</v>
      </c>
      <c r="K6" s="106" t="str">
        <f>SchoolSumm!K6</f>
        <v>School6</v>
      </c>
      <c r="L6" s="106" t="str">
        <f>SchoolSumm!L6</f>
        <v>School7</v>
      </c>
      <c r="M6" s="106" t="s">
        <v>252</v>
      </c>
    </row>
    <row r="7" spans="1:16" x14ac:dyDescent="0.25">
      <c r="B7" s="7" t="s">
        <v>253</v>
      </c>
      <c r="F7" s="107"/>
      <c r="G7" s="107"/>
      <c r="H7" s="107"/>
      <c r="I7" s="107"/>
      <c r="J7" s="107"/>
      <c r="K7" s="107"/>
      <c r="L7" s="107"/>
      <c r="M7" s="107"/>
    </row>
    <row r="8" spans="1:16" x14ac:dyDescent="0.25">
      <c r="C8" t="s">
        <v>198</v>
      </c>
      <c r="F8" s="186"/>
      <c r="G8" s="186"/>
      <c r="H8" s="186"/>
      <c r="I8" s="186"/>
      <c r="J8" s="186"/>
      <c r="K8" s="186"/>
      <c r="L8" s="186"/>
      <c r="M8" s="186">
        <f>SUM(F8:L8)</f>
        <v>0</v>
      </c>
    </row>
    <row r="9" spans="1:16" x14ac:dyDescent="0.25">
      <c r="C9" t="s">
        <v>462</v>
      </c>
      <c r="F9" s="186"/>
      <c r="G9" s="186"/>
      <c r="H9" s="186"/>
      <c r="I9" s="186"/>
      <c r="J9" s="186"/>
      <c r="K9" s="186"/>
      <c r="L9" s="186"/>
      <c r="M9" s="186">
        <f t="shared" ref="M9:M13" si="0">SUM(F9:L9)</f>
        <v>0</v>
      </c>
    </row>
    <row r="10" spans="1:16" x14ac:dyDescent="0.25">
      <c r="C10" t="s">
        <v>222</v>
      </c>
      <c r="F10" s="186"/>
      <c r="G10" s="186"/>
      <c r="H10" s="186"/>
      <c r="I10" s="186"/>
      <c r="J10" s="186"/>
      <c r="K10" s="186"/>
      <c r="L10" s="186"/>
      <c r="M10" s="186">
        <f t="shared" si="0"/>
        <v>0</v>
      </c>
    </row>
    <row r="11" spans="1:16" x14ac:dyDescent="0.25">
      <c r="C11" t="s">
        <v>464</v>
      </c>
      <c r="F11" s="186"/>
      <c r="G11" s="186"/>
      <c r="H11" s="186"/>
      <c r="I11" s="186"/>
      <c r="J11" s="186"/>
      <c r="K11" s="186"/>
      <c r="L11" s="186"/>
      <c r="M11" s="186">
        <f t="shared" si="0"/>
        <v>0</v>
      </c>
    </row>
    <row r="12" spans="1:16" x14ac:dyDescent="0.25">
      <c r="C12" t="s">
        <v>245</v>
      </c>
      <c r="F12" s="186"/>
      <c r="G12" s="186"/>
      <c r="H12" s="186"/>
      <c r="I12" s="186"/>
      <c r="J12" s="186"/>
      <c r="K12" s="186"/>
      <c r="L12" s="186"/>
      <c r="M12" s="186">
        <f t="shared" si="0"/>
        <v>0</v>
      </c>
    </row>
    <row r="13" spans="1:16" x14ac:dyDescent="0.25">
      <c r="C13" t="s">
        <v>463</v>
      </c>
      <c r="F13" s="189"/>
      <c r="G13" s="189"/>
      <c r="H13" s="189"/>
      <c r="I13" s="189"/>
      <c r="J13" s="189"/>
      <c r="K13" s="189"/>
      <c r="L13" s="189"/>
      <c r="M13" s="189">
        <f t="shared" si="0"/>
        <v>0</v>
      </c>
    </row>
    <row r="14" spans="1:16" x14ac:dyDescent="0.25">
      <c r="D14" t="s">
        <v>156</v>
      </c>
      <c r="F14" s="186">
        <f t="shared" ref="F14:M14" si="1">SUM(F7:F13)</f>
        <v>0</v>
      </c>
      <c r="G14" s="186">
        <f t="shared" si="1"/>
        <v>0</v>
      </c>
      <c r="H14" s="186">
        <f t="shared" si="1"/>
        <v>0</v>
      </c>
      <c r="I14" s="186">
        <f t="shared" si="1"/>
        <v>0</v>
      </c>
      <c r="J14" s="186">
        <f t="shared" si="1"/>
        <v>0</v>
      </c>
      <c r="K14" s="186">
        <f t="shared" si="1"/>
        <v>0</v>
      </c>
      <c r="L14" s="186">
        <f t="shared" si="1"/>
        <v>0</v>
      </c>
      <c r="M14" s="186">
        <f t="shared" si="1"/>
        <v>0</v>
      </c>
    </row>
    <row r="15" spans="1:16" x14ac:dyDescent="0.25">
      <c r="F15" s="186"/>
      <c r="G15" s="186"/>
      <c r="H15" s="186"/>
      <c r="I15" s="186"/>
      <c r="J15" s="186"/>
      <c r="K15" s="186"/>
      <c r="L15" s="186"/>
      <c r="M15" s="186"/>
    </row>
    <row r="16" spans="1:16" x14ac:dyDescent="0.25">
      <c r="B16" s="7" t="s">
        <v>256</v>
      </c>
      <c r="F16" s="186"/>
      <c r="G16" s="186"/>
      <c r="H16" s="186"/>
      <c r="I16" s="186"/>
      <c r="J16" s="186"/>
      <c r="K16" s="186"/>
      <c r="L16" s="186"/>
      <c r="M16" s="186"/>
    </row>
    <row r="17" spans="2:13" x14ac:dyDescent="0.25">
      <c r="C17" t="s">
        <v>198</v>
      </c>
      <c r="F17" s="186"/>
      <c r="G17" s="186"/>
      <c r="H17" s="186"/>
      <c r="I17" s="186"/>
      <c r="J17" s="186"/>
      <c r="K17" s="186"/>
      <c r="L17" s="186"/>
      <c r="M17" s="186">
        <f>SUM(F17:L17)</f>
        <v>0</v>
      </c>
    </row>
    <row r="18" spans="2:13" x14ac:dyDescent="0.25">
      <c r="C18" t="s">
        <v>462</v>
      </c>
      <c r="F18" s="186"/>
      <c r="G18" s="186"/>
      <c r="H18" s="186"/>
      <c r="I18" s="186"/>
      <c r="J18" s="186"/>
      <c r="K18" s="186"/>
      <c r="L18" s="186"/>
      <c r="M18" s="186">
        <f t="shared" ref="M18:M22" si="2">SUM(F18:L18)</f>
        <v>0</v>
      </c>
    </row>
    <row r="19" spans="2:13" x14ac:dyDescent="0.25">
      <c r="C19" t="s">
        <v>222</v>
      </c>
      <c r="F19" s="186"/>
      <c r="G19" s="186"/>
      <c r="H19" s="186"/>
      <c r="I19" s="186"/>
      <c r="J19" s="186"/>
      <c r="K19" s="186"/>
      <c r="L19" s="186"/>
      <c r="M19" s="186">
        <f t="shared" si="2"/>
        <v>0</v>
      </c>
    </row>
    <row r="20" spans="2:13" x14ac:dyDescent="0.25">
      <c r="C20" t="s">
        <v>464</v>
      </c>
      <c r="F20" s="186"/>
      <c r="G20" s="186"/>
      <c r="H20" s="186"/>
      <c r="I20" s="186"/>
      <c r="J20" s="186"/>
      <c r="K20" s="186"/>
      <c r="L20" s="186"/>
      <c r="M20" s="186">
        <f t="shared" si="2"/>
        <v>0</v>
      </c>
    </row>
    <row r="21" spans="2:13" x14ac:dyDescent="0.25">
      <c r="C21" t="s">
        <v>245</v>
      </c>
      <c r="F21" s="186"/>
      <c r="G21" s="186"/>
      <c r="H21" s="186"/>
      <c r="I21" s="186"/>
      <c r="J21" s="186"/>
      <c r="K21" s="186"/>
      <c r="L21" s="186"/>
      <c r="M21" s="186">
        <f t="shared" si="2"/>
        <v>0</v>
      </c>
    </row>
    <row r="22" spans="2:13" x14ac:dyDescent="0.25">
      <c r="C22" t="s">
        <v>463</v>
      </c>
      <c r="F22" s="189"/>
      <c r="G22" s="189"/>
      <c r="H22" s="189"/>
      <c r="I22" s="189"/>
      <c r="J22" s="189"/>
      <c r="K22" s="189"/>
      <c r="L22" s="189"/>
      <c r="M22" s="189">
        <f t="shared" si="2"/>
        <v>0</v>
      </c>
    </row>
    <row r="23" spans="2:13" x14ac:dyDescent="0.25">
      <c r="D23" t="s">
        <v>257</v>
      </c>
      <c r="F23" s="186">
        <f t="shared" ref="F23:M23" si="3">SUM(F16:F22)</f>
        <v>0</v>
      </c>
      <c r="G23" s="186">
        <f t="shared" si="3"/>
        <v>0</v>
      </c>
      <c r="H23" s="186">
        <f t="shared" si="3"/>
        <v>0</v>
      </c>
      <c r="I23" s="186">
        <f t="shared" si="3"/>
        <v>0</v>
      </c>
      <c r="J23" s="186">
        <f t="shared" si="3"/>
        <v>0</v>
      </c>
      <c r="K23" s="186">
        <f t="shared" si="3"/>
        <v>0</v>
      </c>
      <c r="L23" s="186">
        <f t="shared" si="3"/>
        <v>0</v>
      </c>
      <c r="M23" s="186">
        <f t="shared" si="3"/>
        <v>0</v>
      </c>
    </row>
    <row r="24" spans="2:13" x14ac:dyDescent="0.25">
      <c r="F24" s="186"/>
      <c r="G24" s="186"/>
      <c r="H24" s="186"/>
      <c r="I24" s="186"/>
      <c r="J24" s="186"/>
      <c r="K24" s="186"/>
      <c r="L24" s="186"/>
      <c r="M24" s="186"/>
    </row>
    <row r="25" spans="2:13" x14ac:dyDescent="0.25">
      <c r="B25" s="7" t="s">
        <v>97</v>
      </c>
      <c r="F25" s="186"/>
      <c r="G25" s="186"/>
      <c r="H25" s="186"/>
      <c r="I25" s="186"/>
      <c r="J25" s="186"/>
      <c r="K25" s="186"/>
      <c r="L25" s="186"/>
      <c r="M25" s="186"/>
    </row>
    <row r="26" spans="2:13" x14ac:dyDescent="0.25">
      <c r="C26" t="s">
        <v>198</v>
      </c>
      <c r="F26" s="186"/>
      <c r="G26" s="186"/>
      <c r="H26" s="186"/>
      <c r="I26" s="186"/>
      <c r="J26" s="186"/>
      <c r="K26" s="186"/>
      <c r="L26" s="186"/>
      <c r="M26" s="186">
        <f>SUM(F26:L26)</f>
        <v>0</v>
      </c>
    </row>
    <row r="27" spans="2:13" x14ac:dyDescent="0.25">
      <c r="C27" t="s">
        <v>462</v>
      </c>
      <c r="F27" s="186"/>
      <c r="G27" s="186"/>
      <c r="H27" s="186"/>
      <c r="I27" s="186"/>
      <c r="J27" s="186"/>
      <c r="K27" s="186"/>
      <c r="L27" s="186"/>
      <c r="M27" s="186">
        <f t="shared" ref="M27:M31" si="4">SUM(F27:L27)</f>
        <v>0</v>
      </c>
    </row>
    <row r="28" spans="2:13" x14ac:dyDescent="0.25">
      <c r="C28" t="s">
        <v>222</v>
      </c>
      <c r="F28" s="186"/>
      <c r="G28" s="186"/>
      <c r="H28" s="186"/>
      <c r="I28" s="186"/>
      <c r="J28" s="186"/>
      <c r="K28" s="186"/>
      <c r="L28" s="186"/>
      <c r="M28" s="186">
        <f t="shared" si="4"/>
        <v>0</v>
      </c>
    </row>
    <row r="29" spans="2:13" x14ac:dyDescent="0.25">
      <c r="C29" t="s">
        <v>464</v>
      </c>
      <c r="F29" s="186"/>
      <c r="G29" s="186"/>
      <c r="H29" s="186"/>
      <c r="I29" s="186"/>
      <c r="J29" s="186"/>
      <c r="K29" s="186"/>
      <c r="L29" s="186"/>
      <c r="M29" s="186">
        <f t="shared" si="4"/>
        <v>0</v>
      </c>
    </row>
    <row r="30" spans="2:13" x14ac:dyDescent="0.25">
      <c r="C30" t="s">
        <v>245</v>
      </c>
      <c r="F30" s="186"/>
      <c r="G30" s="186"/>
      <c r="H30" s="186"/>
      <c r="I30" s="186"/>
      <c r="J30" s="186"/>
      <c r="K30" s="186"/>
      <c r="L30" s="186"/>
      <c r="M30" s="186">
        <f t="shared" si="4"/>
        <v>0</v>
      </c>
    </row>
    <row r="31" spans="2:13" x14ac:dyDescent="0.25">
      <c r="C31" t="s">
        <v>463</v>
      </c>
      <c r="F31" s="189"/>
      <c r="G31" s="189"/>
      <c r="H31" s="189"/>
      <c r="I31" s="189"/>
      <c r="J31" s="189"/>
      <c r="K31" s="189"/>
      <c r="L31" s="189"/>
      <c r="M31" s="189">
        <f t="shared" si="4"/>
        <v>0</v>
      </c>
    </row>
    <row r="32" spans="2:13" x14ac:dyDescent="0.25">
      <c r="D32" t="s">
        <v>169</v>
      </c>
      <c r="F32" s="186">
        <f t="shared" ref="F32:M32" si="5">SUM(F25:F31)</f>
        <v>0</v>
      </c>
      <c r="G32" s="186">
        <f t="shared" si="5"/>
        <v>0</v>
      </c>
      <c r="H32" s="186">
        <f t="shared" si="5"/>
        <v>0</v>
      </c>
      <c r="I32" s="186">
        <f t="shared" si="5"/>
        <v>0</v>
      </c>
      <c r="J32" s="186">
        <f t="shared" si="5"/>
        <v>0</v>
      </c>
      <c r="K32" s="186">
        <f t="shared" si="5"/>
        <v>0</v>
      </c>
      <c r="L32" s="186">
        <f t="shared" si="5"/>
        <v>0</v>
      </c>
      <c r="M32" s="186">
        <f t="shared" si="5"/>
        <v>0</v>
      </c>
    </row>
    <row r="33" spans="2:13" x14ac:dyDescent="0.25">
      <c r="F33" s="186"/>
      <c r="G33" s="186"/>
      <c r="H33" s="186"/>
      <c r="I33" s="186"/>
      <c r="J33" s="186"/>
      <c r="K33" s="186"/>
      <c r="L33" s="186"/>
      <c r="M33" s="186"/>
    </row>
    <row r="34" spans="2:13" x14ac:dyDescent="0.25">
      <c r="B34" s="7" t="s">
        <v>258</v>
      </c>
      <c r="F34" s="186"/>
      <c r="G34" s="186"/>
      <c r="H34" s="186"/>
      <c r="I34" s="186"/>
      <c r="J34" s="186"/>
      <c r="K34" s="186"/>
      <c r="L34" s="186"/>
      <c r="M34" s="186"/>
    </row>
    <row r="35" spans="2:13" x14ac:dyDescent="0.25">
      <c r="C35" t="s">
        <v>198</v>
      </c>
      <c r="F35" s="186"/>
      <c r="G35" s="186"/>
      <c r="H35" s="186"/>
      <c r="I35" s="186"/>
      <c r="J35" s="186"/>
      <c r="K35" s="186"/>
      <c r="L35" s="186"/>
      <c r="M35" s="186">
        <f>SUM(F35:L35)</f>
        <v>0</v>
      </c>
    </row>
    <row r="36" spans="2:13" x14ac:dyDescent="0.25">
      <c r="C36" t="s">
        <v>462</v>
      </c>
      <c r="F36" s="186"/>
      <c r="G36" s="186"/>
      <c r="H36" s="186"/>
      <c r="I36" s="186"/>
      <c r="J36" s="186"/>
      <c r="K36" s="186"/>
      <c r="L36" s="186"/>
      <c r="M36" s="186">
        <f t="shared" ref="M36:M41" si="6">SUM(F36:L36)</f>
        <v>0</v>
      </c>
    </row>
    <row r="37" spans="2:13" x14ac:dyDescent="0.25">
      <c r="C37" t="s">
        <v>222</v>
      </c>
      <c r="F37" s="186"/>
      <c r="G37" s="186"/>
      <c r="H37" s="186"/>
      <c r="I37" s="186"/>
      <c r="J37" s="186"/>
      <c r="K37" s="186"/>
      <c r="L37" s="186"/>
      <c r="M37" s="186">
        <f t="shared" si="6"/>
        <v>0</v>
      </c>
    </row>
    <row r="38" spans="2:13" x14ac:dyDescent="0.25">
      <c r="C38" t="s">
        <v>464</v>
      </c>
      <c r="F38" s="186"/>
      <c r="G38" s="186"/>
      <c r="H38" s="186"/>
      <c r="I38" s="186"/>
      <c r="J38" s="186"/>
      <c r="K38" s="186"/>
      <c r="L38" s="186"/>
      <c r="M38" s="186">
        <f t="shared" si="6"/>
        <v>0</v>
      </c>
    </row>
    <row r="39" spans="2:13" x14ac:dyDescent="0.25">
      <c r="C39" t="s">
        <v>245</v>
      </c>
      <c r="F39" s="186"/>
      <c r="G39" s="186"/>
      <c r="H39" s="186"/>
      <c r="I39" s="186"/>
      <c r="J39" s="186"/>
      <c r="K39" s="186"/>
      <c r="L39" s="186"/>
      <c r="M39" s="186">
        <f t="shared" si="6"/>
        <v>0</v>
      </c>
    </row>
    <row r="40" spans="2:13" x14ac:dyDescent="0.25">
      <c r="C40" t="s">
        <v>463</v>
      </c>
      <c r="F40" s="186"/>
      <c r="G40" s="186"/>
      <c r="H40" s="186"/>
      <c r="I40" s="186"/>
      <c r="J40" s="186"/>
      <c r="K40" s="186"/>
      <c r="L40" s="186"/>
      <c r="M40" s="186">
        <f t="shared" si="6"/>
        <v>0</v>
      </c>
    </row>
    <row r="41" spans="2:13" x14ac:dyDescent="0.25">
      <c r="C41" t="s">
        <v>255</v>
      </c>
      <c r="F41" s="189"/>
      <c r="G41" s="189"/>
      <c r="H41" s="189"/>
      <c r="I41" s="189"/>
      <c r="J41" s="189"/>
      <c r="K41" s="189"/>
      <c r="L41" s="189"/>
      <c r="M41" s="189">
        <f t="shared" si="6"/>
        <v>0</v>
      </c>
    </row>
    <row r="42" spans="2:13" x14ac:dyDescent="0.25">
      <c r="D42" t="s">
        <v>259</v>
      </c>
      <c r="F42" s="186">
        <f t="shared" ref="F42:M42" si="7">SUM(F34:F41)</f>
        <v>0</v>
      </c>
      <c r="G42" s="186">
        <f t="shared" si="7"/>
        <v>0</v>
      </c>
      <c r="H42" s="186">
        <f t="shared" si="7"/>
        <v>0</v>
      </c>
      <c r="I42" s="186">
        <f t="shared" si="7"/>
        <v>0</v>
      </c>
      <c r="J42" s="186">
        <f t="shared" si="7"/>
        <v>0</v>
      </c>
      <c r="K42" s="186">
        <f t="shared" si="7"/>
        <v>0</v>
      </c>
      <c r="L42" s="186">
        <f t="shared" si="7"/>
        <v>0</v>
      </c>
      <c r="M42" s="186">
        <f t="shared" si="7"/>
        <v>0</v>
      </c>
    </row>
    <row r="43" spans="2:13" ht="15.75" thickBot="1" x14ac:dyDescent="0.3">
      <c r="F43" s="187"/>
      <c r="G43" s="187"/>
      <c r="H43" s="187"/>
      <c r="I43" s="187"/>
      <c r="J43" s="187"/>
      <c r="K43" s="187"/>
      <c r="L43" s="187"/>
      <c r="M43" s="187"/>
    </row>
    <row r="44" spans="2:13" ht="15.75" thickBot="1" x14ac:dyDescent="0.3">
      <c r="B44" s="7" t="s">
        <v>260</v>
      </c>
      <c r="F44" s="190">
        <f t="shared" ref="F44:M44" si="8">F14+F23+F32+F42</f>
        <v>0</v>
      </c>
      <c r="G44" s="190">
        <f t="shared" si="8"/>
        <v>0</v>
      </c>
      <c r="H44" s="190">
        <f t="shared" si="8"/>
        <v>0</v>
      </c>
      <c r="I44" s="190">
        <f t="shared" si="8"/>
        <v>0</v>
      </c>
      <c r="J44" s="190">
        <f t="shared" si="8"/>
        <v>0</v>
      </c>
      <c r="K44" s="190">
        <f t="shared" si="8"/>
        <v>0</v>
      </c>
      <c r="L44" s="190">
        <f t="shared" si="8"/>
        <v>0</v>
      </c>
      <c r="M44" s="190">
        <f t="shared" si="8"/>
        <v>0</v>
      </c>
    </row>
    <row r="45" spans="2:13" x14ac:dyDescent="0.25">
      <c r="F45" s="102"/>
      <c r="G45" s="102"/>
      <c r="H45" s="102"/>
      <c r="I45" s="102"/>
      <c r="J45" s="102"/>
      <c r="K45" s="102"/>
      <c r="L45" s="102"/>
      <c r="M45" s="102"/>
    </row>
    <row r="46" spans="2:13" x14ac:dyDescent="0.25">
      <c r="F46" s="102"/>
      <c r="G46" s="102"/>
      <c r="H46" s="102"/>
      <c r="I46" s="102"/>
      <c r="J46" s="102"/>
      <c r="K46" s="102"/>
      <c r="L46" s="102"/>
      <c r="M46" s="102"/>
    </row>
    <row r="47" spans="2:13" x14ac:dyDescent="0.25">
      <c r="F47" s="102"/>
      <c r="G47" s="102"/>
      <c r="H47" s="102"/>
      <c r="I47" s="102"/>
      <c r="J47" s="102"/>
      <c r="K47" s="102"/>
      <c r="L47" s="102"/>
      <c r="M47" s="102"/>
    </row>
    <row r="48" spans="2:13" x14ac:dyDescent="0.25">
      <c r="F48" s="102"/>
      <c r="G48" s="102"/>
      <c r="H48" s="102"/>
      <c r="I48" s="102"/>
      <c r="J48" s="102"/>
      <c r="K48" s="102"/>
      <c r="L48" s="102"/>
      <c r="M48" s="102"/>
    </row>
    <row r="49" spans="6:13" x14ac:dyDescent="0.25">
      <c r="F49" s="102"/>
      <c r="G49" s="102"/>
      <c r="H49" s="102"/>
      <c r="I49" s="102"/>
      <c r="J49" s="102"/>
      <c r="K49" s="102"/>
      <c r="L49" s="102"/>
      <c r="M49" s="102"/>
    </row>
    <row r="50" spans="6:13" x14ac:dyDescent="0.25">
      <c r="F50" s="102"/>
      <c r="G50" s="102"/>
      <c r="H50" s="102"/>
      <c r="I50" s="102"/>
      <c r="J50" s="102"/>
      <c r="K50" s="102"/>
      <c r="L50" s="102"/>
      <c r="M50" s="102"/>
    </row>
    <row r="51" spans="6:13" x14ac:dyDescent="0.25">
      <c r="F51" s="102"/>
      <c r="G51" s="102"/>
      <c r="H51" s="102"/>
      <c r="I51" s="102"/>
      <c r="J51" s="102"/>
      <c r="K51" s="102"/>
      <c r="L51" s="102"/>
      <c r="M51" s="102"/>
    </row>
    <row r="52" spans="6:13" x14ac:dyDescent="0.25">
      <c r="F52" s="102"/>
      <c r="G52" s="102"/>
      <c r="H52" s="102"/>
      <c r="I52" s="102"/>
      <c r="J52" s="102"/>
      <c r="K52" s="102"/>
      <c r="L52" s="102"/>
      <c r="M52" s="102"/>
    </row>
    <row r="53" spans="6:13" x14ac:dyDescent="0.25">
      <c r="F53" s="102"/>
      <c r="G53" s="102"/>
      <c r="H53" s="102"/>
      <c r="I53" s="102"/>
      <c r="J53" s="102"/>
      <c r="K53" s="102"/>
      <c r="L53" s="102"/>
      <c r="M53" s="102"/>
    </row>
    <row r="54" spans="6:13" x14ac:dyDescent="0.25">
      <c r="F54" s="102"/>
      <c r="G54" s="102"/>
      <c r="H54" s="102"/>
      <c r="I54" s="102"/>
      <c r="J54" s="102"/>
      <c r="K54" s="102"/>
      <c r="L54" s="102"/>
      <c r="M54" s="102"/>
    </row>
    <row r="55" spans="6:13" x14ac:dyDescent="0.25">
      <c r="F55" s="102"/>
      <c r="G55" s="102"/>
      <c r="H55" s="102"/>
      <c r="I55" s="102"/>
      <c r="J55" s="102"/>
      <c r="K55" s="102"/>
      <c r="L55" s="102"/>
      <c r="M55" s="102"/>
    </row>
    <row r="56" spans="6:13" x14ac:dyDescent="0.25">
      <c r="F56" s="102"/>
      <c r="G56" s="102"/>
      <c r="H56" s="102"/>
      <c r="I56" s="102"/>
      <c r="J56" s="102"/>
      <c r="K56" s="102"/>
      <c r="L56" s="102"/>
      <c r="M56" s="102"/>
    </row>
    <row r="57" spans="6:13" x14ac:dyDescent="0.25">
      <c r="F57" s="102"/>
      <c r="G57" s="102"/>
      <c r="H57" s="102"/>
      <c r="I57" s="102"/>
      <c r="J57" s="102"/>
      <c r="K57" s="102"/>
      <c r="L57" s="102"/>
      <c r="M57" s="102"/>
    </row>
    <row r="58" spans="6:13" x14ac:dyDescent="0.25">
      <c r="F58" s="102"/>
      <c r="G58" s="102"/>
      <c r="H58" s="102"/>
      <c r="I58" s="102"/>
      <c r="J58" s="102"/>
      <c r="K58" s="102"/>
      <c r="L58" s="102"/>
      <c r="M58" s="102"/>
    </row>
    <row r="59" spans="6:13" x14ac:dyDescent="0.25">
      <c r="F59" s="102"/>
      <c r="G59" s="102"/>
      <c r="H59" s="102"/>
      <c r="I59" s="102"/>
      <c r="J59" s="102"/>
      <c r="K59" s="102"/>
      <c r="L59" s="102"/>
      <c r="M59" s="102"/>
    </row>
    <row r="60" spans="6:13" x14ac:dyDescent="0.25">
      <c r="F60" s="102"/>
      <c r="G60" s="102"/>
      <c r="H60" s="102"/>
      <c r="I60" s="102"/>
      <c r="J60" s="102"/>
      <c r="K60" s="102"/>
      <c r="L60" s="102"/>
      <c r="M60" s="102"/>
    </row>
    <row r="61" spans="6:13" x14ac:dyDescent="0.25">
      <c r="F61" s="102"/>
      <c r="G61" s="102"/>
      <c r="H61" s="102"/>
      <c r="I61" s="102"/>
      <c r="J61" s="102"/>
      <c r="K61" s="102"/>
      <c r="L61" s="102"/>
      <c r="M61" s="102"/>
    </row>
    <row r="62" spans="6:13" x14ac:dyDescent="0.25">
      <c r="F62" s="102"/>
      <c r="G62" s="102"/>
      <c r="H62" s="102"/>
      <c r="I62" s="102"/>
      <c r="J62" s="102"/>
      <c r="K62" s="102"/>
      <c r="L62" s="102"/>
      <c r="M62" s="102"/>
    </row>
    <row r="63" spans="6:13" x14ac:dyDescent="0.25">
      <c r="F63" s="102"/>
      <c r="G63" s="102"/>
      <c r="H63" s="102"/>
      <c r="I63" s="102"/>
      <c r="J63" s="102"/>
      <c r="K63" s="102"/>
      <c r="L63" s="102"/>
      <c r="M63" s="102"/>
    </row>
    <row r="64" spans="6:13" x14ac:dyDescent="0.25">
      <c r="F64" s="102"/>
      <c r="G64" s="102"/>
      <c r="H64" s="102"/>
      <c r="I64" s="102"/>
      <c r="J64" s="102"/>
      <c r="K64" s="102"/>
      <c r="L64" s="102"/>
      <c r="M64" s="102"/>
    </row>
    <row r="65" spans="6:13" x14ac:dyDescent="0.25">
      <c r="F65" s="102"/>
      <c r="G65" s="102"/>
      <c r="H65" s="102"/>
      <c r="I65" s="102"/>
      <c r="J65" s="102"/>
      <c r="K65" s="102"/>
      <c r="L65" s="102"/>
      <c r="M65" s="102"/>
    </row>
    <row r="66" spans="6:13" x14ac:dyDescent="0.25">
      <c r="F66" s="102"/>
      <c r="G66" s="102"/>
      <c r="H66" s="102"/>
      <c r="I66" s="102"/>
      <c r="J66" s="102"/>
      <c r="K66" s="102"/>
      <c r="L66" s="102"/>
      <c r="M66" s="102"/>
    </row>
    <row r="67" spans="6:13" x14ac:dyDescent="0.25">
      <c r="F67" s="102"/>
      <c r="G67" s="102"/>
      <c r="H67" s="102"/>
      <c r="I67" s="102"/>
      <c r="J67" s="102"/>
      <c r="K67" s="102"/>
      <c r="L67" s="102"/>
      <c r="M67" s="102"/>
    </row>
    <row r="68" spans="6:13" x14ac:dyDescent="0.25">
      <c r="F68" s="102"/>
      <c r="G68" s="102"/>
      <c r="H68" s="102"/>
      <c r="I68" s="102"/>
      <c r="J68" s="102"/>
      <c r="K68" s="102"/>
      <c r="L68" s="102"/>
      <c r="M68" s="102"/>
    </row>
    <row r="69" spans="6:13" x14ac:dyDescent="0.25">
      <c r="F69" s="102"/>
      <c r="G69" s="102"/>
      <c r="H69" s="102"/>
      <c r="I69" s="102"/>
      <c r="J69" s="102"/>
      <c r="K69" s="102"/>
      <c r="L69" s="102"/>
      <c r="M69" s="102"/>
    </row>
    <row r="70" spans="6:13" x14ac:dyDescent="0.25">
      <c r="F70" s="102"/>
      <c r="G70" s="102"/>
      <c r="H70" s="102"/>
      <c r="I70" s="102"/>
      <c r="J70" s="102"/>
      <c r="K70" s="102"/>
      <c r="L70" s="102"/>
      <c r="M70" s="102"/>
    </row>
    <row r="71" spans="6:13" x14ac:dyDescent="0.25">
      <c r="F71" s="102"/>
      <c r="G71" s="102"/>
      <c r="H71" s="102"/>
      <c r="I71" s="102"/>
      <c r="J71" s="102"/>
      <c r="K71" s="102"/>
      <c r="L71" s="102"/>
      <c r="M71" s="102"/>
    </row>
    <row r="72" spans="6:13" x14ac:dyDescent="0.25">
      <c r="F72" s="102"/>
      <c r="G72" s="102"/>
      <c r="H72" s="102"/>
      <c r="I72" s="102"/>
      <c r="J72" s="102"/>
      <c r="K72" s="102"/>
      <c r="L72" s="102"/>
      <c r="M72" s="102"/>
    </row>
    <row r="73" spans="6:13" x14ac:dyDescent="0.25">
      <c r="F73" s="102"/>
      <c r="G73" s="102"/>
      <c r="H73" s="102"/>
      <c r="I73" s="102"/>
      <c r="J73" s="102"/>
      <c r="K73" s="102"/>
      <c r="L73" s="102"/>
      <c r="M73" s="102"/>
    </row>
    <row r="74" spans="6:13" x14ac:dyDescent="0.25">
      <c r="F74" s="102"/>
      <c r="G74" s="102"/>
      <c r="H74" s="102"/>
      <c r="I74" s="102"/>
      <c r="J74" s="102"/>
      <c r="K74" s="102"/>
      <c r="L74" s="102"/>
      <c r="M74" s="102"/>
    </row>
    <row r="75" spans="6:13" x14ac:dyDescent="0.25">
      <c r="F75" s="102"/>
      <c r="G75" s="102"/>
      <c r="H75" s="102"/>
      <c r="I75" s="102"/>
      <c r="J75" s="102"/>
      <c r="K75" s="102"/>
      <c r="L75" s="102"/>
      <c r="M75" s="102"/>
    </row>
    <row r="76" spans="6:13" x14ac:dyDescent="0.25">
      <c r="F76" s="102"/>
      <c r="G76" s="102"/>
      <c r="H76" s="102"/>
      <c r="I76" s="102"/>
      <c r="J76" s="102"/>
      <c r="K76" s="102"/>
      <c r="L76" s="102"/>
      <c r="M76" s="102"/>
    </row>
    <row r="77" spans="6:13" x14ac:dyDescent="0.25">
      <c r="F77" s="102"/>
      <c r="G77" s="102"/>
      <c r="H77" s="102"/>
      <c r="I77" s="102"/>
      <c r="J77" s="102"/>
      <c r="K77" s="102"/>
      <c r="L77" s="102"/>
      <c r="M77" s="102"/>
    </row>
    <row r="78" spans="6:13" x14ac:dyDescent="0.25">
      <c r="F78" s="102"/>
      <c r="G78" s="102"/>
      <c r="H78" s="102"/>
      <c r="I78" s="102"/>
      <c r="J78" s="102"/>
      <c r="K78" s="102"/>
      <c r="L78" s="102"/>
      <c r="M78" s="102"/>
    </row>
    <row r="79" spans="6:13" x14ac:dyDescent="0.25">
      <c r="F79" s="102"/>
      <c r="G79" s="102"/>
      <c r="H79" s="102"/>
      <c r="I79" s="102"/>
      <c r="J79" s="102"/>
      <c r="K79" s="102"/>
      <c r="L79" s="102"/>
      <c r="M79" s="102"/>
    </row>
    <row r="80" spans="6:13" x14ac:dyDescent="0.25">
      <c r="F80" s="102"/>
      <c r="G80" s="102"/>
      <c r="H80" s="102"/>
      <c r="I80" s="102"/>
      <c r="J80" s="102"/>
      <c r="K80" s="102"/>
      <c r="L80" s="102"/>
      <c r="M80" s="102"/>
    </row>
    <row r="81" spans="6:13" x14ac:dyDescent="0.25">
      <c r="F81" s="102"/>
      <c r="G81" s="102"/>
      <c r="H81" s="102"/>
      <c r="I81" s="102"/>
      <c r="J81" s="102"/>
      <c r="K81" s="102"/>
      <c r="L81" s="102"/>
      <c r="M81" s="102"/>
    </row>
    <row r="82" spans="6:13" x14ac:dyDescent="0.25">
      <c r="F82" s="102"/>
      <c r="G82" s="102"/>
      <c r="H82" s="102"/>
      <c r="I82" s="102"/>
      <c r="J82" s="102"/>
      <c r="K82" s="102"/>
      <c r="L82" s="102"/>
      <c r="M82" s="102"/>
    </row>
    <row r="83" spans="6:13" x14ac:dyDescent="0.25">
      <c r="F83" s="102"/>
      <c r="G83" s="102"/>
      <c r="H83" s="102"/>
      <c r="I83" s="102"/>
      <c r="J83" s="102"/>
      <c r="K83" s="102"/>
      <c r="L83" s="102"/>
      <c r="M83" s="102"/>
    </row>
    <row r="84" spans="6:13" x14ac:dyDescent="0.25">
      <c r="F84" s="102"/>
      <c r="G84" s="102"/>
      <c r="H84" s="102"/>
      <c r="I84" s="102"/>
      <c r="J84" s="102"/>
      <c r="K84" s="102"/>
      <c r="L84" s="102"/>
      <c r="M84" s="102"/>
    </row>
    <row r="85" spans="6:13" x14ac:dyDescent="0.25">
      <c r="F85" s="102"/>
      <c r="G85" s="102"/>
      <c r="H85" s="102"/>
      <c r="I85" s="102"/>
      <c r="J85" s="102"/>
      <c r="K85" s="102"/>
      <c r="L85" s="102"/>
      <c r="M85" s="102"/>
    </row>
    <row r="86" spans="6:13" x14ac:dyDescent="0.25">
      <c r="F86" s="102"/>
      <c r="G86" s="102"/>
      <c r="H86" s="102"/>
      <c r="I86" s="102"/>
      <c r="J86" s="102"/>
      <c r="K86" s="102"/>
      <c r="L86" s="102"/>
      <c r="M86" s="102"/>
    </row>
    <row r="87" spans="6:13" x14ac:dyDescent="0.25">
      <c r="F87" s="102"/>
      <c r="G87" s="102"/>
      <c r="H87" s="102"/>
      <c r="I87" s="102"/>
      <c r="J87" s="102"/>
      <c r="K87" s="102"/>
      <c r="L87" s="102"/>
      <c r="M87" s="102"/>
    </row>
    <row r="88" spans="6:13" x14ac:dyDescent="0.25">
      <c r="F88" s="102"/>
      <c r="G88" s="102"/>
      <c r="H88" s="102"/>
      <c r="I88" s="102"/>
      <c r="J88" s="102"/>
      <c r="K88" s="102"/>
      <c r="L88" s="102"/>
      <c r="M88" s="102"/>
    </row>
  </sheetData>
  <pageMargins left="0.7" right="0.7" top="0.75" bottom="0.75" header="0.3" footer="0.3"/>
  <pageSetup scale="53" orientation="portrait" r:id="rId1"/>
  <headerFooter>
    <oddFooter>&amp;L&amp;D &amp;F&amp;C34
&amp;R&amp;A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D6D86-1B2E-4789-939F-93D7CF010AFB}">
  <sheetPr codeName="Sheet46">
    <tabColor rgb="FFFF0000"/>
    <pageSetUpPr fitToPage="1"/>
  </sheetPr>
  <dimension ref="A1:D45"/>
  <sheetViews>
    <sheetView workbookViewId="0"/>
  </sheetViews>
  <sheetFormatPr defaultRowHeight="15" x14ac:dyDescent="0.25"/>
  <cols>
    <col min="1" max="1" width="5.28515625" customWidth="1"/>
    <col min="2" max="2" width="18.5703125" bestFit="1" customWidth="1"/>
    <col min="3" max="3" width="24.7109375" bestFit="1" customWidth="1"/>
  </cols>
  <sheetData>
    <row r="1" spans="1:4" x14ac:dyDescent="0.25">
      <c r="A1" s="196" t="s">
        <v>480</v>
      </c>
    </row>
    <row r="2" spans="1:4" x14ac:dyDescent="0.25">
      <c r="D2" s="168" t="s">
        <v>481</v>
      </c>
    </row>
    <row r="3" spans="1:4" x14ac:dyDescent="0.25">
      <c r="A3" s="197">
        <v>1</v>
      </c>
      <c r="B3" s="197" t="s">
        <v>518</v>
      </c>
      <c r="C3" s="197" t="s">
        <v>519</v>
      </c>
      <c r="D3" s="198" t="s">
        <v>520</v>
      </c>
    </row>
    <row r="4" spans="1:4" x14ac:dyDescent="0.25">
      <c r="A4" s="197">
        <f>A3+1</f>
        <v>2</v>
      </c>
      <c r="B4" s="197" t="s">
        <v>482</v>
      </c>
      <c r="C4" t="s">
        <v>483</v>
      </c>
      <c r="D4" s="198" t="s">
        <v>484</v>
      </c>
    </row>
    <row r="5" spans="1:4" x14ac:dyDescent="0.25">
      <c r="A5" s="197">
        <f t="shared" ref="A5:A23" si="0">A4+1</f>
        <v>3</v>
      </c>
      <c r="B5" s="197" t="s">
        <v>785</v>
      </c>
      <c r="C5" t="s">
        <v>784</v>
      </c>
      <c r="D5" s="198" t="s">
        <v>786</v>
      </c>
    </row>
    <row r="6" spans="1:4" x14ac:dyDescent="0.25">
      <c r="A6" s="197">
        <f t="shared" si="0"/>
        <v>4</v>
      </c>
      <c r="B6" s="197" t="s">
        <v>664</v>
      </c>
      <c r="C6" s="197" t="s">
        <v>665</v>
      </c>
      <c r="D6" s="198" t="s">
        <v>666</v>
      </c>
    </row>
    <row r="7" spans="1:4" x14ac:dyDescent="0.25">
      <c r="A7" s="197">
        <f t="shared" si="0"/>
        <v>5</v>
      </c>
      <c r="B7" s="197" t="s">
        <v>515</v>
      </c>
      <c r="C7" s="197" t="s">
        <v>516</v>
      </c>
      <c r="D7" s="198" t="s">
        <v>517</v>
      </c>
    </row>
    <row r="8" spans="1:4" x14ac:dyDescent="0.25">
      <c r="A8" s="197">
        <f t="shared" si="0"/>
        <v>6</v>
      </c>
      <c r="B8" s="197" t="s">
        <v>500</v>
      </c>
      <c r="C8" s="197" t="s">
        <v>501</v>
      </c>
      <c r="D8" s="198" t="s">
        <v>502</v>
      </c>
    </row>
    <row r="9" spans="1:4" x14ac:dyDescent="0.25">
      <c r="A9" s="197">
        <f t="shared" si="0"/>
        <v>7</v>
      </c>
      <c r="B9" s="197" t="s">
        <v>550</v>
      </c>
      <c r="C9" s="197" t="s">
        <v>551</v>
      </c>
      <c r="D9" s="199" t="s">
        <v>552</v>
      </c>
    </row>
    <row r="10" spans="1:4" x14ac:dyDescent="0.25">
      <c r="A10" s="197">
        <f t="shared" si="0"/>
        <v>8</v>
      </c>
      <c r="B10" s="197" t="s">
        <v>547</v>
      </c>
      <c r="C10" s="197" t="s">
        <v>548</v>
      </c>
      <c r="D10" s="198" t="s">
        <v>549</v>
      </c>
    </row>
    <row r="11" spans="1:4" x14ac:dyDescent="0.25">
      <c r="A11" s="197">
        <f t="shared" si="0"/>
        <v>9</v>
      </c>
      <c r="B11" s="197" t="s">
        <v>571</v>
      </c>
      <c r="C11" s="197" t="s">
        <v>572</v>
      </c>
      <c r="D11" s="199" t="s">
        <v>573</v>
      </c>
    </row>
    <row r="12" spans="1:4" x14ac:dyDescent="0.25">
      <c r="A12" s="197">
        <f t="shared" si="0"/>
        <v>10</v>
      </c>
      <c r="B12" s="197" t="s">
        <v>553</v>
      </c>
      <c r="C12" s="197" t="s">
        <v>554</v>
      </c>
      <c r="D12" s="199" t="s">
        <v>555</v>
      </c>
    </row>
    <row r="13" spans="1:4" x14ac:dyDescent="0.25">
      <c r="A13" s="197">
        <f t="shared" si="0"/>
        <v>11</v>
      </c>
      <c r="B13" s="197" t="s">
        <v>545</v>
      </c>
      <c r="C13" s="197" t="s">
        <v>561</v>
      </c>
      <c r="D13" s="198" t="s">
        <v>768</v>
      </c>
    </row>
    <row r="14" spans="1:4" x14ac:dyDescent="0.25">
      <c r="A14" s="197">
        <f t="shared" si="0"/>
        <v>12</v>
      </c>
      <c r="B14" s="197" t="s">
        <v>556</v>
      </c>
      <c r="C14" s="197" t="s">
        <v>670</v>
      </c>
      <c r="D14" s="199" t="s">
        <v>557</v>
      </c>
    </row>
    <row r="15" spans="1:4" x14ac:dyDescent="0.25">
      <c r="A15" s="197">
        <f t="shared" si="0"/>
        <v>13</v>
      </c>
      <c r="B15" s="197" t="s">
        <v>532</v>
      </c>
      <c r="C15" s="197" t="s">
        <v>533</v>
      </c>
      <c r="D15" s="198" t="s">
        <v>534</v>
      </c>
    </row>
    <row r="16" spans="1:4" x14ac:dyDescent="0.25">
      <c r="A16" s="197">
        <f t="shared" si="0"/>
        <v>14</v>
      </c>
      <c r="B16" s="197" t="s">
        <v>562</v>
      </c>
      <c r="C16" s="197" t="s">
        <v>563</v>
      </c>
      <c r="D16" s="199" t="s">
        <v>564</v>
      </c>
    </row>
    <row r="17" spans="1:4" x14ac:dyDescent="0.25">
      <c r="A17" s="197">
        <f t="shared" si="0"/>
        <v>15</v>
      </c>
      <c r="B17" s="197" t="s">
        <v>565</v>
      </c>
      <c r="C17" s="197" t="s">
        <v>566</v>
      </c>
      <c r="D17" s="199" t="s">
        <v>567</v>
      </c>
    </row>
    <row r="18" spans="1:4" x14ac:dyDescent="0.25">
      <c r="A18" s="197">
        <f t="shared" si="0"/>
        <v>16</v>
      </c>
      <c r="B18" s="197" t="s">
        <v>568</v>
      </c>
      <c r="C18" s="197" t="s">
        <v>569</v>
      </c>
      <c r="D18" s="199" t="s">
        <v>570</v>
      </c>
    </row>
    <row r="19" spans="1:4" x14ac:dyDescent="0.25">
      <c r="A19" s="197">
        <f t="shared" si="0"/>
        <v>17</v>
      </c>
      <c r="B19" s="197" t="s">
        <v>494</v>
      </c>
      <c r="C19" s="197" t="s">
        <v>495</v>
      </c>
      <c r="D19" s="198" t="s">
        <v>496</v>
      </c>
    </row>
    <row r="20" spans="1:4" x14ac:dyDescent="0.25">
      <c r="A20" s="197">
        <f t="shared" si="0"/>
        <v>18</v>
      </c>
      <c r="B20" t="s">
        <v>787</v>
      </c>
      <c r="C20" t="s">
        <v>783</v>
      </c>
      <c r="D20" s="198" t="s">
        <v>788</v>
      </c>
    </row>
    <row r="21" spans="1:4" x14ac:dyDescent="0.25">
      <c r="A21" s="197">
        <f t="shared" si="0"/>
        <v>19</v>
      </c>
      <c r="B21" s="197" t="s">
        <v>542</v>
      </c>
      <c r="C21" s="197" t="s">
        <v>543</v>
      </c>
      <c r="D21" s="198" t="s">
        <v>544</v>
      </c>
    </row>
    <row r="22" spans="1:4" x14ac:dyDescent="0.25">
      <c r="A22" s="197">
        <f t="shared" si="0"/>
        <v>20</v>
      </c>
      <c r="B22" s="197" t="s">
        <v>668</v>
      </c>
      <c r="C22" s="197" t="s">
        <v>667</v>
      </c>
      <c r="D22" s="199" t="s">
        <v>669</v>
      </c>
    </row>
    <row r="23" spans="1:4" x14ac:dyDescent="0.25">
      <c r="A23" s="197">
        <f t="shared" si="0"/>
        <v>21</v>
      </c>
      <c r="B23" t="s">
        <v>776</v>
      </c>
      <c r="C23" t="s">
        <v>777</v>
      </c>
      <c r="D23" s="199" t="s">
        <v>778</v>
      </c>
    </row>
    <row r="24" spans="1:4" x14ac:dyDescent="0.25">
      <c r="A24" s="197">
        <f t="shared" ref="A24:A45" si="1">A23+1</f>
        <v>22</v>
      </c>
      <c r="B24" s="197" t="s">
        <v>782</v>
      </c>
      <c r="C24" s="197" t="s">
        <v>527</v>
      </c>
      <c r="D24" s="198" t="s">
        <v>528</v>
      </c>
    </row>
    <row r="25" spans="1:4" x14ac:dyDescent="0.25">
      <c r="A25" s="197">
        <f t="shared" si="1"/>
        <v>23</v>
      </c>
      <c r="B25" s="197" t="s">
        <v>774</v>
      </c>
      <c r="C25" s="197" t="s">
        <v>541</v>
      </c>
      <c r="D25" s="198" t="s">
        <v>775</v>
      </c>
    </row>
    <row r="26" spans="1:4" x14ac:dyDescent="0.25">
      <c r="A26" s="197">
        <f t="shared" si="1"/>
        <v>24</v>
      </c>
      <c r="B26" s="197" t="s">
        <v>485</v>
      </c>
      <c r="C26" s="197" t="s">
        <v>486</v>
      </c>
      <c r="D26" s="198" t="s">
        <v>487</v>
      </c>
    </row>
    <row r="27" spans="1:4" x14ac:dyDescent="0.25">
      <c r="A27" s="197">
        <f t="shared" si="1"/>
        <v>25</v>
      </c>
      <c r="B27" s="197" t="s">
        <v>506</v>
      </c>
      <c r="C27" s="197" t="s">
        <v>507</v>
      </c>
      <c r="D27" s="198" t="s">
        <v>508</v>
      </c>
    </row>
    <row r="28" spans="1:4" x14ac:dyDescent="0.25">
      <c r="A28" s="197">
        <f t="shared" si="1"/>
        <v>26</v>
      </c>
      <c r="B28" s="197" t="s">
        <v>497</v>
      </c>
      <c r="C28" s="197" t="s">
        <v>498</v>
      </c>
      <c r="D28" s="198" t="s">
        <v>499</v>
      </c>
    </row>
    <row r="29" spans="1:4" x14ac:dyDescent="0.25">
      <c r="A29" s="197">
        <f t="shared" si="1"/>
        <v>27</v>
      </c>
      <c r="B29" t="s">
        <v>769</v>
      </c>
      <c r="C29" s="197" t="s">
        <v>546</v>
      </c>
      <c r="D29" s="198" t="s">
        <v>770</v>
      </c>
    </row>
    <row r="30" spans="1:4" x14ac:dyDescent="0.25">
      <c r="A30" s="197">
        <f t="shared" si="1"/>
        <v>28</v>
      </c>
      <c r="B30" s="197" t="s">
        <v>509</v>
      </c>
      <c r="C30" s="197" t="s">
        <v>510</v>
      </c>
      <c r="D30" s="198" t="s">
        <v>511</v>
      </c>
    </row>
    <row r="31" spans="1:4" x14ac:dyDescent="0.25">
      <c r="A31" s="197">
        <f t="shared" si="1"/>
        <v>29</v>
      </c>
      <c r="B31" s="197" t="s">
        <v>577</v>
      </c>
      <c r="C31" s="197" t="s">
        <v>578</v>
      </c>
      <c r="D31" s="199" t="s">
        <v>579</v>
      </c>
    </row>
    <row r="32" spans="1:4" x14ac:dyDescent="0.25">
      <c r="A32" s="197">
        <f t="shared" si="1"/>
        <v>30</v>
      </c>
      <c r="B32" s="197" t="s">
        <v>521</v>
      </c>
      <c r="C32" s="197" t="s">
        <v>522</v>
      </c>
      <c r="D32" s="198" t="s">
        <v>523</v>
      </c>
    </row>
    <row r="33" spans="1:4" x14ac:dyDescent="0.25">
      <c r="A33" s="197">
        <f t="shared" si="1"/>
        <v>31</v>
      </c>
      <c r="B33" s="197" t="s">
        <v>488</v>
      </c>
      <c r="C33" s="197" t="s">
        <v>489</v>
      </c>
      <c r="D33" s="198" t="s">
        <v>490</v>
      </c>
    </row>
    <row r="34" spans="1:4" x14ac:dyDescent="0.25">
      <c r="A34" s="197">
        <f t="shared" si="1"/>
        <v>32</v>
      </c>
      <c r="B34" s="197" t="s">
        <v>538</v>
      </c>
      <c r="C34" s="197" t="s">
        <v>539</v>
      </c>
      <c r="D34" s="198" t="s">
        <v>540</v>
      </c>
    </row>
    <row r="35" spans="1:4" x14ac:dyDescent="0.25">
      <c r="A35" s="197">
        <f t="shared" si="1"/>
        <v>33</v>
      </c>
      <c r="B35" s="197" t="s">
        <v>529</v>
      </c>
      <c r="C35" s="197" t="s">
        <v>530</v>
      </c>
      <c r="D35" s="198" t="s">
        <v>531</v>
      </c>
    </row>
    <row r="36" spans="1:4" x14ac:dyDescent="0.25">
      <c r="A36" s="197">
        <f t="shared" si="1"/>
        <v>34</v>
      </c>
      <c r="B36" s="197" t="s">
        <v>558</v>
      </c>
      <c r="C36" s="197" t="s">
        <v>559</v>
      </c>
      <c r="D36" s="199" t="s">
        <v>560</v>
      </c>
    </row>
    <row r="37" spans="1:4" x14ac:dyDescent="0.25">
      <c r="A37" s="197">
        <f t="shared" si="1"/>
        <v>35</v>
      </c>
      <c r="B37" s="197" t="s">
        <v>580</v>
      </c>
      <c r="C37" s="197" t="s">
        <v>581</v>
      </c>
      <c r="D37" s="199" t="s">
        <v>582</v>
      </c>
    </row>
    <row r="38" spans="1:4" x14ac:dyDescent="0.25">
      <c r="A38" s="197">
        <f t="shared" si="1"/>
        <v>36</v>
      </c>
      <c r="B38" s="197" t="s">
        <v>512</v>
      </c>
      <c r="C38" s="197" t="s">
        <v>513</v>
      </c>
      <c r="D38" s="198" t="s">
        <v>514</v>
      </c>
    </row>
    <row r="39" spans="1:4" x14ac:dyDescent="0.25">
      <c r="A39" s="197">
        <f t="shared" si="1"/>
        <v>37</v>
      </c>
      <c r="B39" s="197" t="s">
        <v>503</v>
      </c>
      <c r="C39" s="197" t="s">
        <v>504</v>
      </c>
      <c r="D39" s="198" t="s">
        <v>505</v>
      </c>
    </row>
    <row r="40" spans="1:4" x14ac:dyDescent="0.25">
      <c r="A40" s="197">
        <f t="shared" si="1"/>
        <v>38</v>
      </c>
      <c r="B40" s="197" t="s">
        <v>491</v>
      </c>
      <c r="C40" s="197" t="s">
        <v>492</v>
      </c>
      <c r="D40" s="198" t="s">
        <v>493</v>
      </c>
    </row>
    <row r="41" spans="1:4" x14ac:dyDescent="0.25">
      <c r="A41" s="197">
        <f t="shared" si="1"/>
        <v>39</v>
      </c>
      <c r="B41" t="s">
        <v>780</v>
      </c>
      <c r="C41" t="s">
        <v>779</v>
      </c>
      <c r="D41" s="198" t="s">
        <v>781</v>
      </c>
    </row>
    <row r="42" spans="1:4" x14ac:dyDescent="0.25">
      <c r="A42" s="197">
        <f t="shared" si="1"/>
        <v>40</v>
      </c>
      <c r="B42" s="197" t="s">
        <v>524</v>
      </c>
      <c r="C42" s="197" t="s">
        <v>525</v>
      </c>
      <c r="D42" s="198" t="s">
        <v>526</v>
      </c>
    </row>
    <row r="43" spans="1:4" x14ac:dyDescent="0.25">
      <c r="A43" s="197">
        <f t="shared" si="1"/>
        <v>41</v>
      </c>
      <c r="B43" s="197" t="s">
        <v>535</v>
      </c>
      <c r="C43" s="197" t="s">
        <v>536</v>
      </c>
      <c r="D43" s="198" t="s">
        <v>537</v>
      </c>
    </row>
    <row r="44" spans="1:4" x14ac:dyDescent="0.25">
      <c r="A44" s="197">
        <f t="shared" si="1"/>
        <v>42</v>
      </c>
      <c r="B44" s="197" t="s">
        <v>574</v>
      </c>
      <c r="C44" s="197" t="s">
        <v>575</v>
      </c>
      <c r="D44" s="199" t="s">
        <v>576</v>
      </c>
    </row>
    <row r="45" spans="1:4" x14ac:dyDescent="0.25">
      <c r="A45" s="197">
        <f t="shared" si="1"/>
        <v>43</v>
      </c>
      <c r="B45" t="s">
        <v>771</v>
      </c>
      <c r="C45" t="s">
        <v>772</v>
      </c>
      <c r="D45" s="198" t="s">
        <v>773</v>
      </c>
    </row>
  </sheetData>
  <sortState xmlns:xlrd2="http://schemas.microsoft.com/office/spreadsheetml/2017/richdata2" ref="B3:D44">
    <sortCondition ref="C3:C44"/>
  </sortState>
  <hyperlinks>
    <hyperlink ref="D26" r:id="rId1" xr:uid="{581B616F-EAEF-4C60-BC9B-9017836B901C}"/>
    <hyperlink ref="D33" r:id="rId2" xr:uid="{6F956F36-E99F-42E5-9C21-07D585956516}"/>
    <hyperlink ref="D40" r:id="rId3" xr:uid="{1FF96A97-A233-4626-9765-461BCFC1998D}"/>
    <hyperlink ref="D19" r:id="rId4" xr:uid="{798A8104-8BDB-44B0-BFB9-4C785B0B4320}"/>
    <hyperlink ref="D28" r:id="rId5" xr:uid="{25A454BE-9CB7-441E-9195-B22B2D9E2252}"/>
    <hyperlink ref="D8" r:id="rId6" xr:uid="{C0722BF4-2EAD-4FB8-A88E-98B40BC5D8F6}"/>
    <hyperlink ref="D39" r:id="rId7" xr:uid="{BB7BC470-5AC2-4AF7-B27E-7F66E8480EB3}"/>
    <hyperlink ref="D27" r:id="rId8" xr:uid="{98094C86-765B-4760-BD9B-BAEFA4D56497}"/>
    <hyperlink ref="D30" r:id="rId9" xr:uid="{9E5761AB-9F17-4F30-94C6-76BB2B4EAF2A}"/>
    <hyperlink ref="D38" r:id="rId10" xr:uid="{77AC8046-FF2B-400B-A77F-B2D553D5D100}"/>
    <hyperlink ref="D7" r:id="rId11" xr:uid="{3B53E4C5-AB4F-4502-9FAC-ACE8D3BCFFE1}"/>
    <hyperlink ref="D3" r:id="rId12" xr:uid="{FEDB12BB-F42B-44B1-8255-EEBBDA49C8C5}"/>
    <hyperlink ref="D32" r:id="rId13" xr:uid="{B91CFE03-3045-438A-9673-24D1DCFB0BDA}"/>
    <hyperlink ref="D42" r:id="rId14" xr:uid="{9D14646C-D4B9-4048-BBA2-8E9C6F57FC97}"/>
    <hyperlink ref="D35" r:id="rId15" xr:uid="{1D05FB0D-4E12-4B3D-BACB-EEE7E7FA5550}"/>
    <hyperlink ref="D15" r:id="rId16" xr:uid="{FE9E29B9-3202-4AA7-BC1D-66CF056293F8}"/>
    <hyperlink ref="D43" r:id="rId17" xr:uid="{8277902B-6D2F-4A85-A793-6AA96265761E}"/>
    <hyperlink ref="D34" r:id="rId18" xr:uid="{E5BEAF2B-4EFA-4E3B-82E1-D01E0E8FB0BF}"/>
    <hyperlink ref="D25" r:id="rId19" xr:uid="{D74B0318-E5DA-40C4-A089-99372F938DE7}"/>
    <hyperlink ref="D21" r:id="rId20" xr:uid="{B587636C-96B8-4C36-8800-209912F74298}"/>
    <hyperlink ref="D29" r:id="rId21" xr:uid="{755E71E6-E5A1-4F5F-82C7-AC92AE8A7376}"/>
    <hyperlink ref="D10" r:id="rId22" xr:uid="{464C6995-AC17-421E-B64F-547E3CD5BB52}"/>
    <hyperlink ref="D9" r:id="rId23" xr:uid="{8659A0FB-50F9-4CA1-A3C7-A65019721C48}"/>
    <hyperlink ref="D12" r:id="rId24" xr:uid="{21903144-37F9-477C-9FDE-71AD6AE339CB}"/>
    <hyperlink ref="D14" r:id="rId25" xr:uid="{2B061E95-6AFF-42E3-91BF-9309B0CD4E66}"/>
    <hyperlink ref="D36" r:id="rId26" xr:uid="{125BD7D3-81B3-467B-9D03-9FC0071668B2}"/>
    <hyperlink ref="D16" r:id="rId27" xr:uid="{59702C4F-93E7-4C19-89D7-68816897BF3C}"/>
    <hyperlink ref="D17" r:id="rId28" xr:uid="{EF3183AE-1714-4126-B11A-7DE93D4A5766}"/>
    <hyperlink ref="D18" r:id="rId29" xr:uid="{227ABBF0-7FD8-4366-90CA-DFD364964C58}"/>
    <hyperlink ref="D11" r:id="rId30" xr:uid="{057C7EAC-5F3B-4EBB-B527-B2C90C9D76FD}"/>
    <hyperlink ref="D44" r:id="rId31" xr:uid="{47955A46-4BA0-41F8-A00B-6BEB6B000330}"/>
    <hyperlink ref="D31" r:id="rId32" xr:uid="{AF41AA84-4333-43EC-B66A-9E705E3D38C7}"/>
    <hyperlink ref="D37" r:id="rId33" xr:uid="{E9AA3A1F-8FA3-4176-8108-1D5A0F97E5A6}"/>
    <hyperlink ref="D4" r:id="rId34" xr:uid="{2B2D03AB-A552-4DBF-B9EA-A8FDF88F878F}"/>
    <hyperlink ref="D6" r:id="rId35" xr:uid="{923662A8-6716-4F80-888A-AB630BC364A9}"/>
    <hyperlink ref="D22" r:id="rId36" xr:uid="{4CCF557D-DB60-4C35-9E41-CED6D526AB9E}"/>
    <hyperlink ref="D13" r:id="rId37" xr:uid="{F6FBC95A-5BB5-4F3B-892A-981851074B14}"/>
    <hyperlink ref="D45" r:id="rId38" xr:uid="{F53B1E8B-84DB-48E4-95D1-BDC1B79624DE}"/>
    <hyperlink ref="D23" r:id="rId39" xr:uid="{D6F8D840-201B-43E4-9C99-BEBD4B99AD89}"/>
    <hyperlink ref="D41" r:id="rId40" xr:uid="{CD0784DF-BF28-4771-B12A-EFE0BAC0AA75}"/>
    <hyperlink ref="D24" r:id="rId41" xr:uid="{6FD64EC6-688E-4FA5-A217-5C8CC6CAB375}"/>
  </hyperlinks>
  <pageMargins left="0.43" right="0.38" top="0.45" bottom="0.75" header="0.3" footer="0.3"/>
  <pageSetup orientation="portrait" r:id="rId42"/>
  <headerFooter>
    <oddFooter>&amp;L&amp;D &amp;F&amp;R&amp;A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Q41"/>
  <sheetViews>
    <sheetView workbookViewId="0">
      <selection activeCell="C8" sqref="C8"/>
    </sheetView>
  </sheetViews>
  <sheetFormatPr defaultRowHeight="15" x14ac:dyDescent="0.25"/>
  <cols>
    <col min="1" max="1" width="1.28515625" customWidth="1"/>
    <col min="10" max="10" width="14" customWidth="1"/>
    <col min="13" max="13" width="1.28515625" customWidth="1"/>
  </cols>
  <sheetData>
    <row r="1" spans="1:13" x14ac:dyDescent="0.25">
      <c r="A1" s="3"/>
      <c r="B1" s="2"/>
      <c r="C1" s="2" t="s">
        <v>883</v>
      </c>
      <c r="D1" s="1"/>
      <c r="E1" s="1"/>
      <c r="F1" s="1"/>
      <c r="G1" s="2"/>
      <c r="H1" s="1"/>
      <c r="I1" s="1"/>
      <c r="J1" s="1"/>
      <c r="K1" s="1"/>
      <c r="L1" s="1"/>
      <c r="M1" s="1"/>
    </row>
    <row r="2" spans="1:13" x14ac:dyDescent="0.25">
      <c r="A2" s="4" t="str">
        <f>BudgetAssump!A2</f>
        <v>Adopted  Budget</v>
      </c>
      <c r="B2" s="2"/>
      <c r="C2" s="1"/>
      <c r="D2" s="1"/>
      <c r="E2" s="1"/>
      <c r="F2" s="1"/>
      <c r="G2" s="1"/>
      <c r="H2" s="1"/>
      <c r="I2" s="1"/>
      <c r="J2" s="1"/>
      <c r="K2" s="1"/>
      <c r="L2" s="1"/>
      <c r="M2" s="1"/>
    </row>
    <row r="3" spans="1:13" x14ac:dyDescent="0.25">
      <c r="A3" s="4" t="s">
        <v>8</v>
      </c>
      <c r="B3" s="2"/>
      <c r="C3" s="1"/>
      <c r="D3" s="1"/>
      <c r="E3" s="1"/>
      <c r="F3" s="1"/>
      <c r="G3" s="1"/>
      <c r="H3" s="1"/>
      <c r="I3" s="1"/>
      <c r="J3" s="1"/>
      <c r="K3" s="1"/>
      <c r="L3" s="1"/>
      <c r="M3" s="1"/>
    </row>
    <row r="4" spans="1:13" x14ac:dyDescent="0.25">
      <c r="A4" s="4" t="str">
        <f>TOC!A4</f>
        <v>FY 2023/24</v>
      </c>
      <c r="B4" s="2"/>
      <c r="C4" s="1"/>
      <c r="D4" s="1"/>
      <c r="E4" s="1"/>
      <c r="F4" s="1"/>
      <c r="G4" s="1"/>
      <c r="H4" s="1"/>
      <c r="I4" s="1"/>
      <c r="J4" s="1"/>
      <c r="K4" s="1"/>
      <c r="L4" s="1"/>
      <c r="M4" s="1"/>
    </row>
    <row r="5" spans="1:13" ht="4.5" customHeight="1" thickBot="1" x14ac:dyDescent="0.3">
      <c r="B5" s="7"/>
    </row>
    <row r="6" spans="1:13" ht="15.75" thickBot="1" x14ac:dyDescent="0.3">
      <c r="C6" s="39" t="s">
        <v>8</v>
      </c>
      <c r="D6" s="40"/>
      <c r="E6" s="40"/>
      <c r="F6" s="40"/>
      <c r="G6" s="40"/>
      <c r="H6" s="40"/>
      <c r="I6" s="40"/>
      <c r="J6" s="40"/>
      <c r="K6" s="41"/>
    </row>
    <row r="8" spans="1:13" x14ac:dyDescent="0.25">
      <c r="C8" t="s">
        <v>956</v>
      </c>
    </row>
    <row r="9" spans="1:13" x14ac:dyDescent="0.25">
      <c r="C9" t="s">
        <v>55</v>
      </c>
    </row>
    <row r="10" spans="1:13" x14ac:dyDescent="0.25">
      <c r="C10" t="s">
        <v>806</v>
      </c>
    </row>
    <row r="11" spans="1:13" x14ac:dyDescent="0.25">
      <c r="C11" t="s">
        <v>807</v>
      </c>
    </row>
    <row r="13" spans="1:13" ht="15.75" thickBot="1" x14ac:dyDescent="0.3">
      <c r="C13" s="9" t="s">
        <v>56</v>
      </c>
      <c r="D13" s="9"/>
      <c r="E13" s="9"/>
      <c r="F13" s="9"/>
      <c r="G13" s="9"/>
      <c r="H13" s="9"/>
      <c r="I13" s="9" t="s">
        <v>57</v>
      </c>
      <c r="J13" s="9"/>
      <c r="K13" s="15"/>
    </row>
    <row r="14" spans="1:13" x14ac:dyDescent="0.25">
      <c r="C14" s="7" t="s">
        <v>41</v>
      </c>
      <c r="J14" s="42"/>
    </row>
    <row r="15" spans="1:13" x14ac:dyDescent="0.25">
      <c r="C15" s="7"/>
      <c r="D15" t="s">
        <v>41</v>
      </c>
      <c r="J15" s="42">
        <f>'GF Summary'!P51</f>
        <v>3523621</v>
      </c>
    </row>
    <row r="16" spans="1:13" x14ac:dyDescent="0.25">
      <c r="C16" s="7"/>
      <c r="D16" t="s">
        <v>24</v>
      </c>
      <c r="J16" s="42">
        <f>InsRsv!P41</f>
        <v>0</v>
      </c>
    </row>
    <row r="17" spans="3:17" ht="15.75" x14ac:dyDescent="0.25">
      <c r="C17" s="7"/>
      <c r="D17" t="s">
        <v>412</v>
      </c>
      <c r="J17" s="42">
        <f>Preschool!P43</f>
        <v>0</v>
      </c>
      <c r="Q17" s="216" t="s">
        <v>663</v>
      </c>
    </row>
    <row r="18" spans="3:17" x14ac:dyDescent="0.25">
      <c r="C18" s="7"/>
      <c r="J18" s="42"/>
    </row>
    <row r="19" spans="3:17" x14ac:dyDescent="0.25">
      <c r="C19" s="7" t="s">
        <v>58</v>
      </c>
      <c r="J19" s="42"/>
    </row>
    <row r="20" spans="3:17" x14ac:dyDescent="0.25">
      <c r="C20" s="7"/>
      <c r="D20" t="s">
        <v>26</v>
      </c>
      <c r="J20" s="42">
        <f>'Food Svc'!P43</f>
        <v>129208</v>
      </c>
    </row>
    <row r="21" spans="3:17" x14ac:dyDescent="0.25">
      <c r="C21" s="7"/>
      <c r="D21" t="s">
        <v>27</v>
      </c>
      <c r="J21" s="42">
        <f>DPGF!P62</f>
        <v>0</v>
      </c>
    </row>
    <row r="22" spans="3:17" x14ac:dyDescent="0.25">
      <c r="C22" s="7"/>
      <c r="D22" t="s">
        <v>29</v>
      </c>
      <c r="J22" s="42">
        <f>'Activity Summary'!P43</f>
        <v>0</v>
      </c>
    </row>
    <row r="23" spans="3:17" x14ac:dyDescent="0.25">
      <c r="C23" s="7"/>
      <c r="D23" t="s">
        <v>443</v>
      </c>
      <c r="J23" s="42">
        <f>'Fund1 Summary'!P41</f>
        <v>0</v>
      </c>
    </row>
    <row r="24" spans="3:17" ht="15.75" x14ac:dyDescent="0.25">
      <c r="C24" s="7"/>
      <c r="D24" t="s">
        <v>444</v>
      </c>
      <c r="J24" s="42">
        <f>'Fund2 Summary'!P41</f>
        <v>0</v>
      </c>
      <c r="Q24" s="216" t="s">
        <v>663</v>
      </c>
    </row>
    <row r="25" spans="3:17" x14ac:dyDescent="0.25">
      <c r="C25" s="7"/>
      <c r="J25" s="42"/>
    </row>
    <row r="26" spans="3:17" x14ac:dyDescent="0.25">
      <c r="C26" s="7" t="s">
        <v>30</v>
      </c>
      <c r="J26" s="42"/>
    </row>
    <row r="27" spans="3:17" x14ac:dyDescent="0.25">
      <c r="C27" s="7"/>
      <c r="D27" t="s">
        <v>30</v>
      </c>
      <c r="J27" s="42">
        <f>BondRedempt!P43</f>
        <v>606565</v>
      </c>
    </row>
    <row r="28" spans="3:17" x14ac:dyDescent="0.25">
      <c r="C28" s="7"/>
      <c r="J28" s="42"/>
    </row>
    <row r="29" spans="3:17" x14ac:dyDescent="0.25">
      <c r="C29" s="7" t="s">
        <v>59</v>
      </c>
      <c r="J29" s="42"/>
    </row>
    <row r="30" spans="3:17" x14ac:dyDescent="0.25">
      <c r="C30" s="7"/>
      <c r="D30" t="s">
        <v>28</v>
      </c>
      <c r="J30" s="42">
        <f>CapRes!P40</f>
        <v>0</v>
      </c>
    </row>
    <row r="31" spans="3:17" ht="15.75" x14ac:dyDescent="0.25">
      <c r="C31" s="7"/>
      <c r="J31" s="42"/>
      <c r="Q31" s="216" t="s">
        <v>663</v>
      </c>
    </row>
    <row r="32" spans="3:17" x14ac:dyDescent="0.25">
      <c r="C32" s="7" t="s">
        <v>60</v>
      </c>
      <c r="J32" s="42"/>
    </row>
    <row r="33" spans="3:10" x14ac:dyDescent="0.25">
      <c r="D33" t="s">
        <v>442</v>
      </c>
      <c r="J33" s="43">
        <f>'Trust Funds'!P40</f>
        <v>0</v>
      </c>
    </row>
    <row r="34" spans="3:10" x14ac:dyDescent="0.25">
      <c r="J34" s="42"/>
    </row>
    <row r="35" spans="3:10" ht="15.75" thickBot="1" x14ac:dyDescent="0.3">
      <c r="C35" s="7" t="s">
        <v>54</v>
      </c>
      <c r="J35" s="44">
        <f>SUM(J14:J33)</f>
        <v>4259394</v>
      </c>
    </row>
    <row r="36" spans="3:10" ht="15.75" thickTop="1" x14ac:dyDescent="0.25">
      <c r="J36" s="42"/>
    </row>
    <row r="37" spans="3:10" x14ac:dyDescent="0.25">
      <c r="J37" s="42"/>
    </row>
    <row r="38" spans="3:10" x14ac:dyDescent="0.25">
      <c r="J38" s="42"/>
    </row>
    <row r="39" spans="3:10" x14ac:dyDescent="0.25">
      <c r="J39" s="42"/>
    </row>
    <row r="40" spans="3:10" x14ac:dyDescent="0.25">
      <c r="C40" t="s">
        <v>952</v>
      </c>
      <c r="H40" t="s">
        <v>953</v>
      </c>
    </row>
    <row r="41" spans="3:10" x14ac:dyDescent="0.25">
      <c r="C41" t="s">
        <v>954</v>
      </c>
      <c r="H41" t="s">
        <v>955</v>
      </c>
    </row>
  </sheetData>
  <pageMargins left="0.45" right="0.53" top="0.53" bottom="0.43" header="0.3" footer="0.17"/>
  <pageSetup scale="88" orientation="portrait" r:id="rId1"/>
  <headerFooter>
    <oddFooter>&amp;L&amp;D &amp;F&amp;Ciii&amp;R&amp;A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53E23-4BC5-4A33-90AA-50D3135FE8FE}">
  <sheetPr>
    <tabColor rgb="FFFFC000"/>
    <pageSetUpPr fitToPage="1"/>
  </sheetPr>
  <dimension ref="A1:M1001"/>
  <sheetViews>
    <sheetView topLeftCell="A16" workbookViewId="0">
      <selection activeCell="B17" sqref="B17:M17"/>
    </sheetView>
  </sheetViews>
  <sheetFormatPr defaultColWidth="14.42578125" defaultRowHeight="15" x14ac:dyDescent="0.25"/>
  <cols>
    <col min="1" max="1" width="1.28515625" style="238" customWidth="1"/>
    <col min="2" max="2" width="8.7109375" style="238" customWidth="1"/>
    <col min="3" max="3" width="5.85546875" style="238" customWidth="1"/>
    <col min="4" max="8" width="8.7109375" style="238" customWidth="1"/>
    <col min="9" max="9" width="12.5703125" style="238" customWidth="1"/>
    <col min="10" max="10" width="14" style="238" customWidth="1"/>
    <col min="11" max="12" width="17.140625" style="238" customWidth="1"/>
    <col min="13" max="13" width="5.7109375" style="238" customWidth="1"/>
    <col min="14" max="26" width="8.7109375" style="238" customWidth="1"/>
    <col min="27" max="16384" width="14.42578125" style="238"/>
  </cols>
  <sheetData>
    <row r="1" spans="1:13" ht="14.25" customHeight="1" x14ac:dyDescent="0.25">
      <c r="A1" s="450">
        <f>AppropRes!A1</f>
        <v>0</v>
      </c>
      <c r="B1" s="451"/>
      <c r="C1" s="451"/>
      <c r="D1" s="451"/>
      <c r="E1" s="451"/>
      <c r="F1" s="451"/>
      <c r="G1" s="451"/>
      <c r="H1" s="451"/>
      <c r="I1" s="451"/>
      <c r="J1" s="451"/>
      <c r="K1" s="451"/>
      <c r="L1" s="451"/>
      <c r="M1" s="451"/>
    </row>
    <row r="2" spans="1:13" ht="14.25" customHeight="1" x14ac:dyDescent="0.25">
      <c r="A2" s="452" t="str">
        <f>TOC!A2</f>
        <v>Adopted  Budget</v>
      </c>
      <c r="B2" s="451"/>
      <c r="C2" s="451"/>
      <c r="D2" s="451"/>
      <c r="E2" s="451"/>
      <c r="F2" s="451"/>
      <c r="G2" s="451"/>
      <c r="H2" s="451"/>
      <c r="I2" s="451"/>
      <c r="J2" s="451"/>
      <c r="K2" s="451"/>
      <c r="L2" s="451"/>
      <c r="M2" s="451"/>
    </row>
    <row r="3" spans="1:13" ht="14.25" customHeight="1" x14ac:dyDescent="0.25">
      <c r="A3" s="452" t="s">
        <v>61</v>
      </c>
      <c r="B3" s="451"/>
      <c r="C3" s="451"/>
      <c r="D3" s="451"/>
      <c r="E3" s="451"/>
      <c r="F3" s="451"/>
      <c r="G3" s="451"/>
      <c r="H3" s="451"/>
      <c r="I3" s="451"/>
      <c r="J3" s="451"/>
      <c r="K3" s="451"/>
      <c r="L3" s="451"/>
      <c r="M3" s="451"/>
    </row>
    <row r="4" spans="1:13" ht="14.25" customHeight="1" x14ac:dyDescent="0.25">
      <c r="A4" s="452" t="str">
        <f>TOC!A4</f>
        <v>FY 2023/24</v>
      </c>
      <c r="B4" s="451"/>
      <c r="C4" s="451"/>
      <c r="D4" s="451"/>
      <c r="E4" s="451"/>
      <c r="F4" s="451"/>
      <c r="G4" s="451"/>
      <c r="H4" s="451"/>
      <c r="I4" s="451"/>
      <c r="J4" s="451"/>
      <c r="K4" s="451"/>
      <c r="L4" s="451"/>
      <c r="M4" s="451"/>
    </row>
    <row r="5" spans="1:13" ht="14.25" customHeight="1" thickBot="1" x14ac:dyDescent="0.3">
      <c r="B5" s="239"/>
    </row>
    <row r="6" spans="1:13" ht="14.25" customHeight="1" thickBot="1" x14ac:dyDescent="0.3">
      <c r="B6" s="453" t="s">
        <v>61</v>
      </c>
      <c r="C6" s="454"/>
      <c r="D6" s="454"/>
      <c r="E6" s="454"/>
      <c r="F6" s="454"/>
      <c r="G6" s="454"/>
      <c r="H6" s="454"/>
      <c r="I6" s="454"/>
      <c r="J6" s="454"/>
      <c r="K6" s="454"/>
      <c r="L6" s="454"/>
      <c r="M6" s="455"/>
    </row>
    <row r="7" spans="1:13" ht="14.25" customHeight="1" x14ac:dyDescent="0.25"/>
    <row r="8" spans="1:13" ht="15" customHeight="1" x14ac:dyDescent="0.25">
      <c r="I8" s="240" t="s">
        <v>714</v>
      </c>
    </row>
    <row r="9" spans="1:13" ht="15" customHeight="1" x14ac:dyDescent="0.25">
      <c r="I9" s="241" t="s">
        <v>698</v>
      </c>
      <c r="K9" s="251">
        <f>A1</f>
        <v>0</v>
      </c>
    </row>
    <row r="10" spans="1:13" ht="15" customHeight="1" x14ac:dyDescent="0.25">
      <c r="I10" s="241" t="s">
        <v>699</v>
      </c>
    </row>
    <row r="11" spans="1:13" ht="15" customHeight="1" x14ac:dyDescent="0.25">
      <c r="F11" s="242" t="s">
        <v>700</v>
      </c>
    </row>
    <row r="12" spans="1:13" ht="19.899999999999999" customHeight="1" x14ac:dyDescent="0.25"/>
    <row r="13" spans="1:13" ht="15" customHeight="1" x14ac:dyDescent="0.25">
      <c r="B13" s="449" t="s">
        <v>701</v>
      </c>
      <c r="C13" s="449"/>
      <c r="D13" s="449"/>
      <c r="E13" s="449"/>
      <c r="F13" s="449"/>
      <c r="G13" s="449"/>
      <c r="H13" s="449"/>
      <c r="I13" s="449"/>
      <c r="J13" s="449"/>
      <c r="K13" s="449"/>
      <c r="L13" s="449"/>
      <c r="M13" s="449"/>
    </row>
    <row r="14" spans="1:13" ht="15" customHeight="1" x14ac:dyDescent="0.25">
      <c r="B14" s="449" t="s">
        <v>702</v>
      </c>
      <c r="C14" s="449"/>
      <c r="D14" s="449"/>
      <c r="E14" s="449"/>
      <c r="F14" s="449"/>
      <c r="G14" s="449"/>
      <c r="H14" s="449"/>
      <c r="I14" s="449"/>
      <c r="J14" s="449"/>
      <c r="K14" s="449"/>
      <c r="L14" s="449"/>
      <c r="M14" s="449"/>
    </row>
    <row r="15" spans="1:13" ht="15" customHeight="1" x14ac:dyDescent="0.25">
      <c r="B15" s="449"/>
      <c r="C15" s="449"/>
      <c r="D15" s="449"/>
      <c r="E15" s="449"/>
      <c r="F15" s="449"/>
      <c r="G15" s="449"/>
      <c r="H15" s="449"/>
      <c r="I15" s="449"/>
      <c r="J15" s="449"/>
      <c r="K15" s="449"/>
      <c r="L15" s="449"/>
      <c r="M15" s="449"/>
    </row>
    <row r="16" spans="1:13" ht="15" customHeight="1" x14ac:dyDescent="0.25">
      <c r="B16" s="449" t="s">
        <v>703</v>
      </c>
      <c r="C16" s="449"/>
      <c r="D16" s="449"/>
      <c r="E16" s="449"/>
      <c r="F16" s="449"/>
      <c r="G16" s="449"/>
      <c r="H16" s="449"/>
      <c r="I16" s="449"/>
      <c r="J16" s="449"/>
      <c r="K16" s="449"/>
      <c r="L16" s="449"/>
      <c r="M16" s="449"/>
    </row>
    <row r="17" spans="2:13" ht="15" customHeight="1" x14ac:dyDescent="0.25">
      <c r="B17" s="449" t="s">
        <v>704</v>
      </c>
      <c r="C17" s="449"/>
      <c r="D17" s="449"/>
      <c r="E17" s="449"/>
      <c r="F17" s="449"/>
      <c r="G17" s="449"/>
      <c r="H17" s="449"/>
      <c r="I17" s="449"/>
      <c r="J17" s="449"/>
      <c r="K17" s="449"/>
      <c r="L17" s="449"/>
      <c r="M17" s="449"/>
    </row>
    <row r="18" spans="2:13" ht="15" customHeight="1" x14ac:dyDescent="0.25">
      <c r="B18" s="449" t="s">
        <v>705</v>
      </c>
      <c r="C18" s="449"/>
      <c r="D18" s="449"/>
      <c r="E18" s="449"/>
      <c r="F18" s="449"/>
      <c r="G18" s="449"/>
      <c r="H18" s="449"/>
      <c r="I18" s="449"/>
      <c r="J18" s="449"/>
      <c r="K18" s="449"/>
      <c r="L18" s="449"/>
      <c r="M18" s="449"/>
    </row>
    <row r="19" spans="2:13" ht="15" customHeight="1" x14ac:dyDescent="0.25">
      <c r="B19" s="449"/>
      <c r="C19" s="449"/>
      <c r="D19" s="449"/>
      <c r="E19" s="449"/>
      <c r="F19" s="449"/>
      <c r="G19" s="449"/>
      <c r="H19" s="449"/>
      <c r="I19" s="449"/>
      <c r="J19" s="449"/>
      <c r="K19" s="449"/>
      <c r="L19" s="449"/>
      <c r="M19" s="449"/>
    </row>
    <row r="20" spans="2:13" ht="15" customHeight="1" x14ac:dyDescent="0.25">
      <c r="B20" s="449" t="s">
        <v>706</v>
      </c>
      <c r="C20" s="449"/>
      <c r="D20" s="449"/>
      <c r="E20" s="449"/>
      <c r="F20" s="449"/>
      <c r="G20" s="449"/>
      <c r="H20" s="449"/>
      <c r="I20" s="449"/>
      <c r="J20" s="449"/>
      <c r="K20" s="449"/>
      <c r="L20" s="449"/>
      <c r="M20" s="449"/>
    </row>
    <row r="21" spans="2:13" ht="15" customHeight="1" x14ac:dyDescent="0.25">
      <c r="B21" s="449" t="s">
        <v>707</v>
      </c>
      <c r="C21" s="449"/>
      <c r="D21" s="449"/>
      <c r="E21" s="449"/>
      <c r="F21" s="449"/>
      <c r="G21" s="449"/>
      <c r="H21" s="449"/>
      <c r="I21" s="449"/>
      <c r="J21" s="449"/>
      <c r="K21" s="449"/>
      <c r="L21" s="449"/>
      <c r="M21" s="449"/>
    </row>
    <row r="22" spans="2:13" ht="15" customHeight="1" x14ac:dyDescent="0.25">
      <c r="B22" s="449"/>
      <c r="C22" s="449"/>
      <c r="D22" s="449"/>
      <c r="E22" s="449"/>
      <c r="F22" s="449"/>
      <c r="G22" s="449"/>
      <c r="H22" s="449"/>
      <c r="I22" s="449"/>
      <c r="J22" s="449"/>
      <c r="K22" s="449"/>
      <c r="L22" s="449"/>
      <c r="M22" s="449"/>
    </row>
    <row r="23" spans="2:13" ht="15" customHeight="1" x14ac:dyDescent="0.25">
      <c r="B23" s="456" t="s">
        <v>708</v>
      </c>
      <c r="C23" s="456"/>
      <c r="D23" s="456"/>
      <c r="E23" s="456"/>
      <c r="F23" s="456"/>
      <c r="G23" s="456"/>
      <c r="H23" s="456"/>
      <c r="I23" s="456"/>
      <c r="J23" s="456"/>
      <c r="K23" s="456"/>
      <c r="L23" s="456"/>
      <c r="M23" s="456"/>
    </row>
    <row r="24" spans="2:13" ht="15" customHeight="1" x14ac:dyDescent="0.25">
      <c r="B24" s="449"/>
      <c r="C24" s="449"/>
      <c r="D24" s="449"/>
      <c r="E24" s="449"/>
      <c r="F24" s="449"/>
      <c r="G24" s="449"/>
      <c r="H24" s="449"/>
      <c r="I24" s="449"/>
      <c r="J24" s="449"/>
      <c r="K24" s="449"/>
      <c r="L24" s="449"/>
      <c r="M24" s="449"/>
    </row>
    <row r="25" spans="2:13" ht="15" customHeight="1" x14ac:dyDescent="0.25">
      <c r="B25" s="449" t="s">
        <v>715</v>
      </c>
      <c r="C25" s="449"/>
      <c r="D25" s="449"/>
      <c r="E25" s="449"/>
      <c r="F25" s="449"/>
      <c r="G25" s="449"/>
      <c r="H25" s="449"/>
      <c r="I25" s="449"/>
      <c r="J25" s="449"/>
      <c r="K25" s="449"/>
      <c r="L25" s="449"/>
      <c r="M25" s="449"/>
    </row>
    <row r="26" spans="2:13" ht="15" customHeight="1" x14ac:dyDescent="0.25">
      <c r="B26" s="449" t="s">
        <v>709</v>
      </c>
      <c r="C26" s="449"/>
      <c r="D26" s="449"/>
      <c r="E26" s="449"/>
      <c r="F26" s="449"/>
      <c r="G26" s="449"/>
      <c r="H26" s="449"/>
      <c r="I26" s="449"/>
      <c r="J26" s="449"/>
      <c r="K26" s="449"/>
      <c r="L26" s="449"/>
      <c r="M26" s="449"/>
    </row>
    <row r="27" spans="2:13" ht="15" customHeight="1" x14ac:dyDescent="0.25">
      <c r="B27" s="449"/>
      <c r="C27" s="449"/>
      <c r="D27" s="449"/>
      <c r="E27" s="449"/>
      <c r="F27" s="449"/>
      <c r="G27" s="449"/>
      <c r="H27" s="449"/>
      <c r="I27" s="449"/>
      <c r="J27" s="449"/>
      <c r="K27" s="449"/>
      <c r="L27" s="449"/>
      <c r="M27" s="449"/>
    </row>
    <row r="28" spans="2:13" ht="15" customHeight="1" x14ac:dyDescent="0.25">
      <c r="B28" s="456" t="s">
        <v>752</v>
      </c>
      <c r="C28" s="456"/>
      <c r="D28" s="456"/>
      <c r="E28" s="456"/>
      <c r="F28" s="456"/>
      <c r="G28" s="456"/>
      <c r="H28" s="456"/>
      <c r="I28" s="456"/>
      <c r="J28" s="456"/>
      <c r="K28" s="456"/>
      <c r="L28" s="456"/>
      <c r="M28" s="456"/>
    </row>
    <row r="29" spans="2:13" ht="15" customHeight="1" x14ac:dyDescent="0.25">
      <c r="B29" s="456" t="s">
        <v>752</v>
      </c>
      <c r="C29" s="456"/>
      <c r="D29" s="456"/>
      <c r="E29" s="456"/>
      <c r="F29" s="456"/>
      <c r="G29" s="456"/>
      <c r="H29" s="456"/>
      <c r="I29" s="456"/>
      <c r="J29" s="456"/>
      <c r="K29" s="456"/>
      <c r="L29" s="456"/>
      <c r="M29" s="456"/>
    </row>
    <row r="30" spans="2:13" ht="15" customHeight="1" x14ac:dyDescent="0.25">
      <c r="B30" s="456" t="s">
        <v>752</v>
      </c>
      <c r="C30" s="456"/>
      <c r="D30" s="456"/>
      <c r="E30" s="456"/>
      <c r="F30" s="456"/>
      <c r="G30" s="456"/>
      <c r="H30" s="456"/>
      <c r="I30" s="456"/>
      <c r="J30" s="456"/>
      <c r="K30" s="456"/>
      <c r="L30" s="456"/>
      <c r="M30" s="456"/>
    </row>
    <row r="31" spans="2:13" ht="15" customHeight="1" x14ac:dyDescent="0.25">
      <c r="B31" s="456" t="s">
        <v>752</v>
      </c>
      <c r="C31" s="456"/>
      <c r="D31" s="456"/>
      <c r="E31" s="456"/>
      <c r="F31" s="456"/>
      <c r="G31" s="456"/>
      <c r="H31" s="456"/>
      <c r="I31" s="456"/>
      <c r="J31" s="456"/>
      <c r="K31" s="456"/>
      <c r="L31" s="456"/>
      <c r="M31" s="456"/>
    </row>
    <row r="32" spans="2:13" ht="15" customHeight="1" x14ac:dyDescent="0.25">
      <c r="B32" s="449"/>
      <c r="C32" s="449"/>
      <c r="D32" s="449"/>
      <c r="E32" s="449"/>
      <c r="F32" s="449"/>
      <c r="G32" s="449"/>
      <c r="H32" s="449"/>
      <c r="I32" s="449"/>
      <c r="J32" s="449"/>
      <c r="K32" s="449"/>
      <c r="L32" s="449"/>
      <c r="M32" s="449"/>
    </row>
    <row r="33" spans="2:13" ht="15" customHeight="1" x14ac:dyDescent="0.25">
      <c r="B33" s="449" t="s">
        <v>710</v>
      </c>
      <c r="C33" s="449"/>
      <c r="D33" s="449"/>
      <c r="E33" s="449"/>
      <c r="F33" s="449"/>
      <c r="G33" s="449"/>
      <c r="H33" s="449"/>
      <c r="I33" s="449"/>
      <c r="J33" s="449"/>
      <c r="K33" s="449"/>
      <c r="L33" s="449"/>
      <c r="M33" s="449"/>
    </row>
    <row r="34" spans="2:13" ht="15" customHeight="1" x14ac:dyDescent="0.25">
      <c r="B34" s="449" t="s">
        <v>711</v>
      </c>
      <c r="C34" s="449"/>
      <c r="D34" s="449"/>
      <c r="E34" s="449"/>
      <c r="F34" s="449"/>
      <c r="G34" s="449"/>
      <c r="H34" s="449"/>
      <c r="I34" s="449"/>
      <c r="J34" s="449"/>
      <c r="K34" s="449"/>
      <c r="L34" s="449"/>
      <c r="M34" s="449"/>
    </row>
    <row r="35" spans="2:13" ht="15" customHeight="1" x14ac:dyDescent="0.25">
      <c r="B35" s="449"/>
      <c r="C35" s="449"/>
      <c r="D35" s="449"/>
      <c r="E35" s="449"/>
      <c r="F35" s="449"/>
      <c r="G35" s="449"/>
      <c r="H35" s="449"/>
      <c r="I35" s="449"/>
      <c r="J35" s="449"/>
      <c r="K35" s="449"/>
      <c r="L35" s="449"/>
      <c r="M35" s="449"/>
    </row>
    <row r="36" spans="2:13" ht="15" customHeight="1" x14ac:dyDescent="0.25">
      <c r="C36" s="239"/>
      <c r="D36" s="243"/>
      <c r="E36" s="243"/>
      <c r="F36" s="243"/>
      <c r="G36" s="243"/>
      <c r="H36" s="243"/>
      <c r="I36" s="244"/>
      <c r="J36" s="245"/>
      <c r="K36" s="245"/>
    </row>
    <row r="37" spans="2:13" ht="15" customHeight="1" x14ac:dyDescent="0.25">
      <c r="C37" s="239"/>
      <c r="D37" s="243"/>
      <c r="E37" s="243"/>
      <c r="F37" s="243"/>
      <c r="G37" s="243"/>
      <c r="H37" s="243"/>
      <c r="I37" s="244"/>
      <c r="J37" s="243"/>
      <c r="K37" s="243"/>
    </row>
    <row r="38" spans="2:13" ht="15" customHeight="1" x14ac:dyDescent="0.25">
      <c r="C38" s="239"/>
      <c r="I38" s="244"/>
      <c r="J38" s="245"/>
      <c r="K38" s="245"/>
    </row>
    <row r="39" spans="2:13" ht="15" customHeight="1" x14ac:dyDescent="0.25">
      <c r="C39" s="239"/>
      <c r="I39" s="244"/>
      <c r="J39" s="245"/>
      <c r="K39" s="245"/>
    </row>
    <row r="40" spans="2:13" ht="15" customHeight="1" thickBot="1" x14ac:dyDescent="0.3">
      <c r="B40" s="457"/>
      <c r="C40" s="457"/>
      <c r="D40" s="457"/>
      <c r="E40" s="457"/>
      <c r="F40" s="457"/>
      <c r="G40" s="457"/>
      <c r="I40" s="244"/>
      <c r="J40" s="245"/>
      <c r="K40" s="244"/>
    </row>
    <row r="41" spans="2:13" ht="15" customHeight="1" x14ac:dyDescent="0.25">
      <c r="B41" s="458" t="s">
        <v>712</v>
      </c>
      <c r="C41" s="458"/>
      <c r="D41" s="458"/>
      <c r="E41" s="458"/>
      <c r="F41" s="458"/>
      <c r="G41" s="458"/>
      <c r="H41" s="243"/>
      <c r="I41" s="244"/>
      <c r="J41" s="245"/>
      <c r="K41" s="245"/>
    </row>
    <row r="42" spans="2:13" ht="15" customHeight="1" x14ac:dyDescent="0.25">
      <c r="C42" s="239"/>
      <c r="D42" s="243"/>
      <c r="E42" s="243"/>
      <c r="F42" s="243"/>
      <c r="G42" s="243"/>
      <c r="H42" s="243"/>
      <c r="I42" s="244"/>
      <c r="J42" s="243"/>
      <c r="K42" s="243"/>
    </row>
    <row r="43" spans="2:13" ht="15" customHeight="1" x14ac:dyDescent="0.25">
      <c r="C43" s="239"/>
      <c r="I43" s="244"/>
      <c r="J43" s="245"/>
      <c r="K43" s="245"/>
    </row>
    <row r="44" spans="2:13" ht="15" customHeight="1" x14ac:dyDescent="0.25">
      <c r="C44" s="239"/>
      <c r="I44" s="244"/>
      <c r="J44" s="245"/>
      <c r="K44" s="245"/>
    </row>
    <row r="45" spans="2:13" ht="15" customHeight="1" x14ac:dyDescent="0.25">
      <c r="C45" s="239"/>
      <c r="I45" s="244"/>
      <c r="J45" s="245"/>
      <c r="K45" s="244"/>
    </row>
    <row r="46" spans="2:13" ht="15" customHeight="1" thickBot="1" x14ac:dyDescent="0.3">
      <c r="B46" s="457"/>
      <c r="C46" s="457"/>
      <c r="D46" s="457"/>
      <c r="E46" s="243"/>
      <c r="F46" s="243"/>
      <c r="G46" s="243"/>
      <c r="H46" s="243"/>
      <c r="I46" s="244"/>
      <c r="J46" s="245"/>
      <c r="K46" s="245"/>
    </row>
    <row r="47" spans="2:13" ht="15" customHeight="1" x14ac:dyDescent="0.25">
      <c r="B47" s="458" t="s">
        <v>713</v>
      </c>
      <c r="C47" s="458"/>
      <c r="D47" s="458"/>
      <c r="E47" s="243"/>
      <c r="F47" s="243"/>
      <c r="G47" s="243"/>
      <c r="H47" s="243"/>
      <c r="I47" s="244"/>
      <c r="J47" s="243"/>
      <c r="K47" s="243"/>
    </row>
    <row r="48" spans="2:13" ht="15" customHeight="1" x14ac:dyDescent="0.25">
      <c r="C48" s="239"/>
      <c r="I48" s="244"/>
      <c r="J48" s="245"/>
      <c r="K48" s="245"/>
    </row>
    <row r="49" spans="3:11" ht="15" customHeight="1" x14ac:dyDescent="0.25">
      <c r="C49" s="239"/>
      <c r="I49" s="244"/>
      <c r="J49" s="245"/>
      <c r="K49" s="245"/>
    </row>
    <row r="50" spans="3:11" ht="15" customHeight="1" x14ac:dyDescent="0.25">
      <c r="C50" s="239"/>
      <c r="I50" s="244"/>
      <c r="J50" s="245"/>
      <c r="K50" s="244"/>
    </row>
    <row r="51" spans="3:11" ht="15" customHeight="1" x14ac:dyDescent="0.25">
      <c r="C51" s="239"/>
      <c r="D51" s="243"/>
      <c r="E51" s="243"/>
      <c r="F51" s="243"/>
      <c r="G51" s="243"/>
      <c r="H51" s="243"/>
      <c r="I51" s="244"/>
      <c r="J51" s="245"/>
      <c r="K51" s="245"/>
    </row>
    <row r="52" spans="3:11" ht="15" customHeight="1" x14ac:dyDescent="0.25">
      <c r="C52" s="239"/>
      <c r="D52" s="243"/>
      <c r="E52" s="243"/>
      <c r="F52" s="243"/>
      <c r="G52" s="243"/>
      <c r="H52" s="243"/>
      <c r="I52" s="244"/>
      <c r="J52" s="243"/>
      <c r="K52" s="243"/>
    </row>
    <row r="53" spans="3:11" ht="15" customHeight="1" x14ac:dyDescent="0.25">
      <c r="C53" s="239"/>
      <c r="I53" s="244"/>
      <c r="J53" s="245"/>
      <c r="K53" s="245"/>
    </row>
    <row r="54" spans="3:11" ht="15" customHeight="1" x14ac:dyDescent="0.25">
      <c r="C54" s="239"/>
      <c r="I54" s="244"/>
      <c r="J54" s="245"/>
      <c r="K54" s="245"/>
    </row>
    <row r="55" spans="3:11" ht="15" customHeight="1" x14ac:dyDescent="0.25">
      <c r="C55" s="239"/>
      <c r="I55" s="244"/>
      <c r="J55" s="245"/>
      <c r="K55" s="244"/>
    </row>
    <row r="56" spans="3:11" ht="15" customHeight="1" x14ac:dyDescent="0.25">
      <c r="C56" s="243"/>
      <c r="D56" s="243"/>
      <c r="E56" s="243"/>
      <c r="F56" s="243"/>
      <c r="G56" s="243"/>
      <c r="H56" s="243"/>
      <c r="I56" s="243"/>
      <c r="J56" s="243"/>
      <c r="K56" s="243"/>
    </row>
    <row r="57" spans="3:11" ht="15" customHeight="1" x14ac:dyDescent="0.25">
      <c r="C57" s="239"/>
      <c r="D57" s="243"/>
      <c r="E57" s="243"/>
      <c r="F57" s="243"/>
      <c r="G57" s="243"/>
      <c r="H57" s="243"/>
      <c r="I57" s="244"/>
      <c r="J57" s="243"/>
      <c r="K57" s="243"/>
    </row>
    <row r="58" spans="3:11" ht="15" customHeight="1" x14ac:dyDescent="0.25">
      <c r="C58" s="239"/>
      <c r="I58" s="244"/>
      <c r="J58" s="245"/>
      <c r="K58" s="245"/>
    </row>
    <row r="59" spans="3:11" ht="15" customHeight="1" x14ac:dyDescent="0.25">
      <c r="C59" s="239"/>
      <c r="I59" s="244"/>
      <c r="J59" s="245"/>
      <c r="K59" s="245"/>
    </row>
    <row r="60" spans="3:11" ht="15" customHeight="1" x14ac:dyDescent="0.25">
      <c r="C60" s="239"/>
      <c r="I60" s="244"/>
      <c r="J60" s="245"/>
      <c r="K60" s="244"/>
    </row>
    <row r="61" spans="3:11" ht="15" customHeight="1" x14ac:dyDescent="0.25">
      <c r="C61" s="239"/>
      <c r="D61" s="243"/>
      <c r="E61" s="243"/>
      <c r="F61" s="243"/>
      <c r="G61" s="243"/>
      <c r="H61" s="243"/>
      <c r="I61" s="244"/>
      <c r="J61" s="245"/>
      <c r="K61" s="245"/>
    </row>
    <row r="62" spans="3:11" ht="15" customHeight="1" x14ac:dyDescent="0.25">
      <c r="C62" s="239"/>
      <c r="D62" s="243"/>
      <c r="E62" s="243"/>
      <c r="F62" s="243"/>
      <c r="G62" s="243"/>
      <c r="H62" s="243"/>
      <c r="I62" s="244"/>
      <c r="J62" s="243"/>
      <c r="K62" s="243"/>
    </row>
    <row r="63" spans="3:11" ht="15" customHeight="1" x14ac:dyDescent="0.25">
      <c r="C63" s="239"/>
      <c r="I63" s="244"/>
      <c r="J63" s="245"/>
      <c r="K63" s="245"/>
    </row>
    <row r="64" spans="3:11" ht="15" customHeight="1" x14ac:dyDescent="0.25">
      <c r="C64" s="239"/>
      <c r="I64" s="244"/>
      <c r="J64" s="245"/>
      <c r="K64" s="245"/>
    </row>
    <row r="65" spans="3:11" ht="15" customHeight="1" x14ac:dyDescent="0.25">
      <c r="C65" s="239"/>
      <c r="I65" s="244"/>
      <c r="J65" s="245"/>
      <c r="K65" s="244"/>
    </row>
    <row r="66" spans="3:11" ht="15" customHeight="1" x14ac:dyDescent="0.25">
      <c r="C66" s="243"/>
      <c r="D66" s="243"/>
      <c r="E66" s="243"/>
      <c r="F66" s="243"/>
      <c r="G66" s="243"/>
      <c r="H66" s="243"/>
      <c r="I66" s="243"/>
      <c r="J66" s="243"/>
      <c r="K66" s="243"/>
    </row>
    <row r="67" spans="3:11" ht="15" customHeight="1" x14ac:dyDescent="0.25">
      <c r="C67" s="239"/>
      <c r="D67" s="243"/>
      <c r="E67" s="243"/>
      <c r="F67" s="243"/>
      <c r="G67" s="243"/>
      <c r="H67" s="243"/>
      <c r="I67" s="244"/>
      <c r="J67" s="243"/>
      <c r="K67" s="243"/>
    </row>
    <row r="68" spans="3:11" ht="15" customHeight="1" x14ac:dyDescent="0.25">
      <c r="C68" s="239"/>
      <c r="I68" s="244"/>
      <c r="J68" s="245"/>
      <c r="K68" s="245"/>
    </row>
    <row r="69" spans="3:11" ht="15" customHeight="1" x14ac:dyDescent="0.25">
      <c r="C69" s="239"/>
      <c r="I69" s="244"/>
      <c r="J69" s="245"/>
      <c r="K69" s="245"/>
    </row>
    <row r="70" spans="3:11" ht="15" customHeight="1" x14ac:dyDescent="0.25">
      <c r="C70" s="239"/>
      <c r="I70" s="244"/>
      <c r="J70" s="245"/>
      <c r="K70" s="244"/>
    </row>
    <row r="71" spans="3:11" ht="15" customHeight="1" x14ac:dyDescent="0.25">
      <c r="C71" s="243"/>
      <c r="D71" s="243"/>
      <c r="E71" s="243"/>
      <c r="F71" s="243"/>
      <c r="G71" s="243"/>
      <c r="H71" s="243"/>
      <c r="I71" s="243"/>
      <c r="J71" s="243"/>
      <c r="K71" s="243"/>
    </row>
    <row r="72" spans="3:11" ht="15" customHeight="1" x14ac:dyDescent="0.25">
      <c r="C72" s="239"/>
      <c r="D72" s="243"/>
      <c r="E72" s="243"/>
      <c r="F72" s="243"/>
      <c r="G72" s="243"/>
      <c r="H72" s="243"/>
      <c r="I72" s="244"/>
      <c r="J72" s="243"/>
      <c r="K72" s="243"/>
    </row>
    <row r="73" spans="3:11" ht="15" customHeight="1" x14ac:dyDescent="0.25">
      <c r="C73" s="239"/>
      <c r="I73" s="244"/>
      <c r="J73" s="245"/>
      <c r="K73" s="245"/>
    </row>
    <row r="74" spans="3:11" ht="15" customHeight="1" x14ac:dyDescent="0.25">
      <c r="C74" s="239"/>
      <c r="I74" s="244"/>
      <c r="J74" s="245"/>
      <c r="K74" s="245"/>
    </row>
    <row r="75" spans="3:11" ht="15" customHeight="1" x14ac:dyDescent="0.25">
      <c r="C75" s="239"/>
      <c r="I75" s="244"/>
      <c r="J75" s="245"/>
      <c r="K75" s="244"/>
    </row>
    <row r="76" spans="3:11" ht="15" customHeight="1" x14ac:dyDescent="0.25">
      <c r="C76" s="243"/>
      <c r="D76" s="243"/>
      <c r="E76" s="243"/>
      <c r="F76" s="243"/>
      <c r="G76" s="243"/>
      <c r="H76" s="243"/>
      <c r="I76" s="243"/>
      <c r="J76" s="243"/>
      <c r="K76" s="243"/>
    </row>
    <row r="77" spans="3:11" ht="15" customHeight="1" x14ac:dyDescent="0.25">
      <c r="C77" s="239"/>
      <c r="D77" s="243"/>
      <c r="E77" s="243"/>
      <c r="F77" s="243"/>
      <c r="G77" s="243"/>
      <c r="H77" s="243"/>
      <c r="I77" s="244"/>
      <c r="J77" s="243"/>
      <c r="K77" s="243"/>
    </row>
    <row r="78" spans="3:11" ht="15" customHeight="1" x14ac:dyDescent="0.25">
      <c r="C78" s="239"/>
      <c r="I78" s="244"/>
      <c r="J78" s="245"/>
      <c r="K78" s="245"/>
    </row>
    <row r="79" spans="3:11" ht="15" customHeight="1" x14ac:dyDescent="0.25">
      <c r="C79" s="239"/>
      <c r="I79" s="244"/>
      <c r="J79" s="245"/>
      <c r="K79" s="245"/>
    </row>
    <row r="80" spans="3:11" ht="15" customHeight="1" x14ac:dyDescent="0.25">
      <c r="C80" s="239"/>
      <c r="I80" s="244"/>
      <c r="J80" s="245"/>
      <c r="K80" s="244"/>
    </row>
    <row r="81" spans="3:11" ht="15" customHeight="1" x14ac:dyDescent="0.25">
      <c r="C81" s="243"/>
      <c r="D81" s="243"/>
      <c r="E81" s="243"/>
      <c r="F81" s="243"/>
      <c r="G81" s="243"/>
      <c r="H81" s="243"/>
      <c r="I81" s="243"/>
      <c r="J81" s="243"/>
      <c r="K81" s="243"/>
    </row>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sheetData>
  <mergeCells count="32">
    <mergeCell ref="B35:M35"/>
    <mergeCell ref="B40:G40"/>
    <mergeCell ref="B41:G41"/>
    <mergeCell ref="B46:D46"/>
    <mergeCell ref="B47:D47"/>
    <mergeCell ref="B34:M34"/>
    <mergeCell ref="B20:M20"/>
    <mergeCell ref="B21:M21"/>
    <mergeCell ref="B22:M22"/>
    <mergeCell ref="B23:M23"/>
    <mergeCell ref="B24:M24"/>
    <mergeCell ref="B25:M25"/>
    <mergeCell ref="B26:M26"/>
    <mergeCell ref="B27:M27"/>
    <mergeCell ref="B28:M28"/>
    <mergeCell ref="B32:M32"/>
    <mergeCell ref="B33:M33"/>
    <mergeCell ref="B29:M29"/>
    <mergeCell ref="B30:M30"/>
    <mergeCell ref="B31:M31"/>
    <mergeCell ref="B19:M19"/>
    <mergeCell ref="A1:M1"/>
    <mergeCell ref="A2:M2"/>
    <mergeCell ref="A3:M3"/>
    <mergeCell ref="A4:M4"/>
    <mergeCell ref="B6:M6"/>
    <mergeCell ref="B13:M13"/>
    <mergeCell ref="B14:M14"/>
    <mergeCell ref="B15:M15"/>
    <mergeCell ref="B16:M16"/>
    <mergeCell ref="B17:M17"/>
    <mergeCell ref="B18:M18"/>
  </mergeCells>
  <pageMargins left="0.42" right="0.26" top="0.46" bottom="0.75" header="0.3" footer="0.3"/>
  <pageSetup scale="79" orientation="portrait" horizontalDpi="1200" verticalDpi="1200" r:id="rId1"/>
  <headerFooter>
    <oddFooter>&amp;L&amp;D &amp;F&amp;Ciiib&amp;R&amp;A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P80"/>
  <sheetViews>
    <sheetView topLeftCell="A22" workbookViewId="0">
      <selection activeCell="K12" sqref="K12"/>
    </sheetView>
  </sheetViews>
  <sheetFormatPr defaultRowHeight="15" x14ac:dyDescent="0.25"/>
  <cols>
    <col min="1" max="1" width="1.28515625" customWidth="1"/>
    <col min="3" max="3" width="5.85546875" customWidth="1"/>
    <col min="9" max="9" width="12.5703125" customWidth="1"/>
    <col min="10" max="10" width="14" customWidth="1"/>
    <col min="11" max="11" width="17.140625" customWidth="1"/>
    <col min="12" max="12" width="7" customWidth="1"/>
  </cols>
  <sheetData>
    <row r="1" spans="1:16" x14ac:dyDescent="0.25">
      <c r="A1" s="3" t="str">
        <f>TOC!$A$1</f>
        <v>Hinsdale County School District RE-1</v>
      </c>
      <c r="B1" s="2"/>
      <c r="C1" s="1"/>
      <c r="D1" s="1"/>
      <c r="E1" s="1"/>
      <c r="F1" s="1"/>
      <c r="G1" s="1"/>
      <c r="H1" s="1"/>
      <c r="I1" s="1"/>
      <c r="J1" s="1"/>
      <c r="K1" s="1"/>
      <c r="L1" s="1"/>
    </row>
    <row r="2" spans="1:16" x14ac:dyDescent="0.25">
      <c r="A2" s="4" t="str">
        <f>AppropRes!A2</f>
        <v>Adopted  Budget</v>
      </c>
      <c r="B2" s="2"/>
      <c r="C2" s="1"/>
      <c r="D2" s="1"/>
      <c r="E2" s="1"/>
      <c r="F2" s="1"/>
      <c r="G2" s="1"/>
      <c r="H2" s="1"/>
      <c r="I2" s="1"/>
      <c r="J2" s="1"/>
      <c r="K2" s="1"/>
      <c r="L2" s="1"/>
    </row>
    <row r="3" spans="1:16" x14ac:dyDescent="0.25">
      <c r="A3" s="4" t="s">
        <v>753</v>
      </c>
      <c r="B3" s="2"/>
      <c r="C3" s="1"/>
      <c r="D3" s="1"/>
      <c r="E3" s="1"/>
      <c r="F3" s="1"/>
      <c r="G3" s="1"/>
      <c r="H3" s="1"/>
      <c r="I3" s="1"/>
      <c r="J3" s="1"/>
      <c r="K3" s="1"/>
      <c r="L3" s="1"/>
    </row>
    <row r="4" spans="1:16" x14ac:dyDescent="0.25">
      <c r="A4" s="4" t="str">
        <f>AppropRes!A4</f>
        <v>FY 2023/24</v>
      </c>
      <c r="B4" s="2"/>
      <c r="C4" s="1"/>
      <c r="D4" s="1"/>
      <c r="E4" s="1"/>
      <c r="F4" s="1"/>
      <c r="G4" s="1"/>
      <c r="H4" s="1"/>
      <c r="I4" s="1"/>
      <c r="J4" s="1"/>
      <c r="K4" s="1"/>
      <c r="L4" s="1"/>
    </row>
    <row r="5" spans="1:16" ht="4.5" customHeight="1" thickBot="1" x14ac:dyDescent="0.3">
      <c r="B5" s="7"/>
    </row>
    <row r="6" spans="1:16" ht="15.75" thickBot="1" x14ac:dyDescent="0.3">
      <c r="C6" s="39" t="s">
        <v>836</v>
      </c>
      <c r="D6" s="40"/>
      <c r="E6" s="40"/>
      <c r="F6" s="40"/>
      <c r="G6" s="40"/>
      <c r="H6" s="40"/>
      <c r="I6" s="40"/>
      <c r="J6" s="40"/>
      <c r="K6" s="41"/>
    </row>
    <row r="7" spans="1:16" ht="4.5" customHeight="1" x14ac:dyDescent="0.25"/>
    <row r="8" spans="1:16" x14ac:dyDescent="0.25">
      <c r="C8" s="75" t="s">
        <v>62</v>
      </c>
      <c r="D8" s="76"/>
      <c r="E8" s="76"/>
      <c r="F8" s="76"/>
      <c r="G8" s="76"/>
      <c r="H8" s="76"/>
      <c r="I8" s="77">
        <f>'GF Summary'!P12</f>
        <v>1450324</v>
      </c>
      <c r="J8" s="76"/>
      <c r="K8" s="78"/>
    </row>
    <row r="9" spans="1:16" x14ac:dyDescent="0.25">
      <c r="C9" s="79"/>
      <c r="I9" s="47"/>
      <c r="J9" s="42"/>
      <c r="K9" s="80"/>
    </row>
    <row r="10" spans="1:16" ht="13.9" customHeight="1" x14ac:dyDescent="0.25">
      <c r="C10" s="79" t="s">
        <v>747</v>
      </c>
      <c r="I10" s="74">
        <f>'GF Summary'!P47</f>
        <v>1460882</v>
      </c>
      <c r="J10" s="42"/>
      <c r="K10" s="80"/>
      <c r="P10" s="216" t="s">
        <v>663</v>
      </c>
    </row>
    <row r="11" spans="1:16" ht="13.9" customHeight="1" x14ac:dyDescent="0.25">
      <c r="C11" s="79"/>
      <c r="I11" s="47"/>
      <c r="J11" s="42"/>
      <c r="K11" s="84"/>
    </row>
    <row r="12" spans="1:16" ht="13.9" customHeight="1" thickBot="1" x14ac:dyDescent="0.3">
      <c r="C12" s="79"/>
      <c r="H12" s="50"/>
      <c r="I12" s="233" t="s">
        <v>678</v>
      </c>
      <c r="J12" s="42"/>
      <c r="K12" s="85">
        <f>I10-I8</f>
        <v>10558</v>
      </c>
    </row>
    <row r="13" spans="1:16" ht="13.9" customHeight="1" thickTop="1" x14ac:dyDescent="0.25">
      <c r="C13" s="79"/>
      <c r="H13" s="50"/>
      <c r="I13" s="233"/>
      <c r="J13" s="42"/>
      <c r="K13" s="236"/>
    </row>
    <row r="14" spans="1:16" ht="13.9" customHeight="1" x14ac:dyDescent="0.25">
      <c r="C14" s="79"/>
      <c r="D14" t="s">
        <v>748</v>
      </c>
      <c r="H14" s="50"/>
      <c r="I14" s="233"/>
      <c r="J14" s="42"/>
      <c r="K14" s="236"/>
    </row>
    <row r="15" spans="1:16" ht="13.9" customHeight="1" x14ac:dyDescent="0.25">
      <c r="C15" s="79"/>
      <c r="E15" t="s">
        <v>749</v>
      </c>
      <c r="H15" s="50"/>
      <c r="I15" s="249"/>
      <c r="J15" s="42"/>
      <c r="K15" s="236"/>
    </row>
    <row r="16" spans="1:16" ht="13.9" customHeight="1" x14ac:dyDescent="0.25">
      <c r="C16" s="79"/>
      <c r="E16" t="s">
        <v>750</v>
      </c>
      <c r="H16" s="50"/>
      <c r="I16" s="249"/>
      <c r="J16" s="42"/>
      <c r="K16" s="236"/>
      <c r="P16" s="216" t="s">
        <v>837</v>
      </c>
    </row>
    <row r="17" spans="3:16" ht="13.9" customHeight="1" x14ac:dyDescent="0.25">
      <c r="C17" s="79"/>
      <c r="E17" t="s">
        <v>751</v>
      </c>
      <c r="H17" s="50"/>
      <c r="I17" s="250"/>
      <c r="J17" s="42"/>
      <c r="K17" s="236"/>
    </row>
    <row r="18" spans="3:16" ht="13.9" customHeight="1" thickBot="1" x14ac:dyDescent="0.3">
      <c r="C18" s="79"/>
      <c r="F18" t="s">
        <v>252</v>
      </c>
      <c r="H18" s="50"/>
      <c r="I18" s="233"/>
      <c r="J18" s="44">
        <f>SUM(I15:I17)</f>
        <v>0</v>
      </c>
      <c r="K18" s="236"/>
    </row>
    <row r="19" spans="3:16" ht="13.9" customHeight="1" thickTop="1" x14ac:dyDescent="0.25">
      <c r="C19" s="81"/>
      <c r="D19" s="10"/>
      <c r="E19" s="10"/>
      <c r="F19" s="10"/>
      <c r="G19" s="10"/>
      <c r="H19" s="10"/>
      <c r="I19" s="74"/>
      <c r="J19" s="43"/>
      <c r="K19" s="82"/>
    </row>
    <row r="20" spans="3:16" ht="13.9" customHeight="1" x14ac:dyDescent="0.25">
      <c r="C20" s="75" t="s">
        <v>63</v>
      </c>
      <c r="D20" s="76"/>
      <c r="E20" s="76"/>
      <c r="F20" s="76"/>
      <c r="G20" s="76"/>
      <c r="H20" s="76"/>
      <c r="I20" s="234">
        <f>InsRsv!P9</f>
        <v>0</v>
      </c>
      <c r="J20" s="234"/>
      <c r="K20" s="235"/>
    </row>
    <row r="21" spans="3:16" ht="13.9" customHeight="1" x14ac:dyDescent="0.25">
      <c r="C21" s="79"/>
      <c r="I21" s="50"/>
      <c r="J21" s="50"/>
      <c r="K21" s="236"/>
      <c r="P21" s="216" t="s">
        <v>663</v>
      </c>
    </row>
    <row r="22" spans="3:16" ht="13.9" customHeight="1" x14ac:dyDescent="0.25">
      <c r="C22" s="79" t="s">
        <v>679</v>
      </c>
      <c r="I22" s="51">
        <f>InsRsv!P35</f>
        <v>0</v>
      </c>
      <c r="J22" s="50"/>
      <c r="K22" s="236"/>
    </row>
    <row r="23" spans="3:16" ht="13.9" customHeight="1" thickBot="1" x14ac:dyDescent="0.3">
      <c r="C23" s="79"/>
      <c r="I23" s="50"/>
      <c r="J23" s="233" t="s">
        <v>678</v>
      </c>
      <c r="K23" s="85">
        <f>I22-I20</f>
        <v>0</v>
      </c>
    </row>
    <row r="24" spans="3:16" ht="13.9" customHeight="1" thickTop="1" x14ac:dyDescent="0.25">
      <c r="C24" s="79"/>
      <c r="D24" t="s">
        <v>748</v>
      </c>
      <c r="H24" s="50"/>
      <c r="I24" s="233"/>
      <c r="J24" s="233"/>
      <c r="K24" s="236"/>
    </row>
    <row r="25" spans="3:16" ht="13.9" customHeight="1" x14ac:dyDescent="0.25">
      <c r="C25" s="79"/>
      <c r="E25" t="s">
        <v>749</v>
      </c>
      <c r="H25" s="50"/>
      <c r="I25" s="249"/>
      <c r="J25" s="233"/>
      <c r="K25" s="236"/>
      <c r="P25" s="216" t="s">
        <v>838</v>
      </c>
    </row>
    <row r="26" spans="3:16" ht="13.9" customHeight="1" x14ac:dyDescent="0.25">
      <c r="C26" s="75" t="s">
        <v>680</v>
      </c>
      <c r="D26" s="76"/>
      <c r="E26" s="76"/>
      <c r="F26" s="76"/>
      <c r="G26" s="76"/>
      <c r="H26" s="76"/>
      <c r="I26" s="234">
        <f>Preschool!P10</f>
        <v>0</v>
      </c>
      <c r="J26" s="234"/>
      <c r="K26" s="235"/>
    </row>
    <row r="27" spans="3:16" ht="13.9" customHeight="1" x14ac:dyDescent="0.25">
      <c r="C27" s="79"/>
      <c r="I27" s="50"/>
      <c r="J27" s="50"/>
      <c r="K27" s="236"/>
      <c r="P27" s="216" t="s">
        <v>663</v>
      </c>
    </row>
    <row r="28" spans="3:16" ht="13.9" customHeight="1" x14ac:dyDescent="0.25">
      <c r="C28" s="79" t="s">
        <v>681</v>
      </c>
      <c r="I28" s="51">
        <f>Preschool!P38</f>
        <v>0</v>
      </c>
      <c r="J28" s="50"/>
      <c r="K28" s="236"/>
    </row>
    <row r="29" spans="3:16" ht="13.9" customHeight="1" thickBot="1" x14ac:dyDescent="0.3">
      <c r="C29" s="79"/>
      <c r="I29" s="50"/>
      <c r="J29" s="233" t="s">
        <v>678</v>
      </c>
      <c r="K29" s="85">
        <f>I28-I26</f>
        <v>0</v>
      </c>
    </row>
    <row r="30" spans="3:16" ht="13.9" customHeight="1" thickTop="1" x14ac:dyDescent="0.25">
      <c r="C30" s="79"/>
      <c r="D30" t="s">
        <v>748</v>
      </c>
      <c r="I30" s="50"/>
      <c r="J30" s="233"/>
      <c r="K30" s="236"/>
    </row>
    <row r="31" spans="3:16" ht="13.9" customHeight="1" x14ac:dyDescent="0.25">
      <c r="C31" s="79"/>
      <c r="E31" t="s">
        <v>749</v>
      </c>
      <c r="I31" s="50"/>
      <c r="J31" s="233"/>
      <c r="K31" s="236"/>
      <c r="P31" s="216" t="s">
        <v>838</v>
      </c>
    </row>
    <row r="32" spans="3:16" ht="13.9" customHeight="1" x14ac:dyDescent="0.25">
      <c r="C32" s="75" t="s">
        <v>682</v>
      </c>
      <c r="D32" s="76"/>
      <c r="E32" s="76"/>
      <c r="F32" s="76"/>
      <c r="G32" s="76"/>
      <c r="H32" s="76"/>
      <c r="I32" s="234">
        <f>'Food Svc'!P10</f>
        <v>2983</v>
      </c>
      <c r="J32" s="234"/>
      <c r="K32" s="235"/>
    </row>
    <row r="33" spans="3:16" ht="13.9" customHeight="1" x14ac:dyDescent="0.25">
      <c r="C33" s="79"/>
      <c r="I33" s="50"/>
      <c r="J33" s="50"/>
      <c r="K33" s="236"/>
      <c r="P33" s="216" t="s">
        <v>663</v>
      </c>
    </row>
    <row r="34" spans="3:16" ht="13.9" customHeight="1" x14ac:dyDescent="0.25">
      <c r="C34" s="79" t="s">
        <v>683</v>
      </c>
      <c r="I34" s="51">
        <f>'Food Svc'!P38</f>
        <v>5698</v>
      </c>
      <c r="J34" s="50"/>
      <c r="K34" s="236"/>
    </row>
    <row r="35" spans="3:16" ht="13.9" customHeight="1" thickBot="1" x14ac:dyDescent="0.3">
      <c r="C35" s="79"/>
      <c r="I35" s="50"/>
      <c r="J35" s="233" t="s">
        <v>678</v>
      </c>
      <c r="K35" s="85">
        <f>I34-I32</f>
        <v>2715</v>
      </c>
    </row>
    <row r="36" spans="3:16" ht="13.9" customHeight="1" thickTop="1" x14ac:dyDescent="0.25">
      <c r="C36" s="79"/>
      <c r="D36" t="s">
        <v>748</v>
      </c>
      <c r="I36" s="50"/>
      <c r="J36" s="233"/>
      <c r="K36" s="236"/>
    </row>
    <row r="37" spans="3:16" ht="13.9" customHeight="1" x14ac:dyDescent="0.25">
      <c r="C37" s="79"/>
      <c r="E37" t="s">
        <v>749</v>
      </c>
      <c r="I37" s="50"/>
      <c r="J37" s="233"/>
      <c r="K37" s="236"/>
      <c r="P37" s="216" t="s">
        <v>838</v>
      </c>
    </row>
    <row r="38" spans="3:16" ht="13.9" customHeight="1" x14ac:dyDescent="0.25">
      <c r="C38" s="75" t="s">
        <v>684</v>
      </c>
      <c r="D38" s="76"/>
      <c r="E38" s="76"/>
      <c r="F38" s="76"/>
      <c r="G38" s="76"/>
      <c r="H38" s="76"/>
      <c r="I38" s="234">
        <f>DPGF!P15</f>
        <v>0</v>
      </c>
      <c r="J38" s="234"/>
      <c r="K38" s="235"/>
    </row>
    <row r="39" spans="3:16" ht="13.9" customHeight="1" x14ac:dyDescent="0.25">
      <c r="C39" s="79"/>
      <c r="I39" s="50"/>
      <c r="J39" s="50"/>
      <c r="K39" s="236"/>
      <c r="P39" s="216" t="s">
        <v>663</v>
      </c>
    </row>
    <row r="40" spans="3:16" ht="13.9" customHeight="1" x14ac:dyDescent="0.25">
      <c r="C40" s="79" t="s">
        <v>685</v>
      </c>
      <c r="I40" s="51">
        <f>DPGF!P57</f>
        <v>0</v>
      </c>
      <c r="J40" s="50"/>
      <c r="K40" s="236"/>
    </row>
    <row r="41" spans="3:16" ht="13.9" customHeight="1" thickBot="1" x14ac:dyDescent="0.3">
      <c r="C41" s="79"/>
      <c r="I41" s="50"/>
      <c r="J41" s="233" t="s">
        <v>678</v>
      </c>
      <c r="K41" s="85">
        <f>I40-I38</f>
        <v>0</v>
      </c>
    </row>
    <row r="42" spans="3:16" ht="13.9" customHeight="1" thickTop="1" x14ac:dyDescent="0.25">
      <c r="C42" s="79"/>
      <c r="D42" t="s">
        <v>748</v>
      </c>
      <c r="I42" s="50"/>
      <c r="J42" s="233"/>
      <c r="K42" s="236"/>
    </row>
    <row r="43" spans="3:16" ht="13.9" customHeight="1" x14ac:dyDescent="0.25">
      <c r="C43" s="79"/>
      <c r="E43" t="s">
        <v>749</v>
      </c>
      <c r="I43" s="50"/>
      <c r="J43" s="233"/>
      <c r="K43" s="236"/>
      <c r="P43" s="216" t="s">
        <v>838</v>
      </c>
    </row>
    <row r="44" spans="3:16" ht="13.9" customHeight="1" x14ac:dyDescent="0.25">
      <c r="C44" s="79"/>
      <c r="I44" s="50"/>
      <c r="J44" s="233"/>
      <c r="K44" s="236"/>
    </row>
    <row r="45" spans="3:16" ht="13.9" customHeight="1" x14ac:dyDescent="0.25">
      <c r="C45" s="75" t="s">
        <v>686</v>
      </c>
      <c r="D45" s="76"/>
      <c r="E45" s="76"/>
      <c r="F45" s="76"/>
      <c r="G45" s="76"/>
      <c r="H45" s="76"/>
      <c r="I45" s="234">
        <f>'Activity Summary'!P9</f>
        <v>0</v>
      </c>
      <c r="J45" s="234"/>
      <c r="K45" s="235"/>
    </row>
    <row r="46" spans="3:16" ht="13.9" customHeight="1" x14ac:dyDescent="0.25">
      <c r="C46" s="79"/>
      <c r="I46" s="50"/>
      <c r="J46" s="50"/>
      <c r="K46" s="236"/>
      <c r="P46" s="216" t="s">
        <v>663</v>
      </c>
    </row>
    <row r="47" spans="3:16" ht="13.9" customHeight="1" x14ac:dyDescent="0.25">
      <c r="C47" s="79" t="s">
        <v>687</v>
      </c>
      <c r="I47" s="51">
        <f>'Activity Summary'!P37</f>
        <v>0</v>
      </c>
      <c r="J47" s="50"/>
      <c r="K47" s="236"/>
    </row>
    <row r="48" spans="3:16" ht="13.9" customHeight="1" thickBot="1" x14ac:dyDescent="0.3">
      <c r="C48" s="79"/>
      <c r="I48" s="50"/>
      <c r="J48" s="233" t="s">
        <v>678</v>
      </c>
      <c r="K48" s="85">
        <f>I47-I45</f>
        <v>0</v>
      </c>
    </row>
    <row r="49" spans="3:16" ht="13.9" customHeight="1" thickTop="1" x14ac:dyDescent="0.25">
      <c r="C49" s="79"/>
      <c r="D49" t="s">
        <v>748</v>
      </c>
      <c r="I49" s="50"/>
      <c r="J49" s="233"/>
      <c r="K49" s="236"/>
    </row>
    <row r="50" spans="3:16" ht="13.9" customHeight="1" x14ac:dyDescent="0.25">
      <c r="C50" s="79"/>
      <c r="E50" t="s">
        <v>749</v>
      </c>
      <c r="I50" s="50"/>
      <c r="J50" s="233"/>
      <c r="K50" s="236"/>
      <c r="P50" s="216" t="s">
        <v>838</v>
      </c>
    </row>
    <row r="51" spans="3:16" ht="13.9" customHeight="1" x14ac:dyDescent="0.25">
      <c r="C51" s="75" t="s">
        <v>692</v>
      </c>
      <c r="D51" s="76"/>
      <c r="E51" s="76"/>
      <c r="F51" s="76"/>
      <c r="G51" s="76"/>
      <c r="H51" s="76"/>
      <c r="I51" s="234">
        <f>'Fund1 Summary'!P9</f>
        <v>0</v>
      </c>
      <c r="J51" s="234"/>
      <c r="K51" s="235"/>
    </row>
    <row r="52" spans="3:16" ht="13.9" customHeight="1" x14ac:dyDescent="0.25">
      <c r="C52" s="79"/>
      <c r="I52" s="50"/>
      <c r="J52" s="50"/>
      <c r="K52" s="236"/>
      <c r="P52" s="216" t="s">
        <v>663</v>
      </c>
    </row>
    <row r="53" spans="3:16" ht="13.9" customHeight="1" x14ac:dyDescent="0.25">
      <c r="C53" s="79" t="s">
        <v>693</v>
      </c>
      <c r="I53" s="51">
        <f>'Fund1 Summary'!P36</f>
        <v>0</v>
      </c>
      <c r="J53" s="50"/>
      <c r="K53" s="236"/>
    </row>
    <row r="54" spans="3:16" ht="13.9" customHeight="1" thickBot="1" x14ac:dyDescent="0.3">
      <c r="C54" s="79"/>
      <c r="I54" s="50"/>
      <c r="J54" s="233" t="s">
        <v>678</v>
      </c>
      <c r="K54" s="85">
        <f>I53-I51</f>
        <v>0</v>
      </c>
    </row>
    <row r="55" spans="3:16" ht="13.9" customHeight="1" thickTop="1" x14ac:dyDescent="0.25">
      <c r="C55" s="79"/>
      <c r="D55" t="s">
        <v>748</v>
      </c>
      <c r="I55" s="50"/>
      <c r="J55" s="233"/>
      <c r="K55" s="236"/>
    </row>
    <row r="56" spans="3:16" ht="13.9" customHeight="1" x14ac:dyDescent="0.25">
      <c r="C56" s="79"/>
      <c r="E56" t="s">
        <v>749</v>
      </c>
      <c r="I56" s="50"/>
      <c r="J56" s="233"/>
      <c r="K56" s="236"/>
      <c r="P56" s="216" t="s">
        <v>838</v>
      </c>
    </row>
    <row r="57" spans="3:16" ht="13.9" customHeight="1" x14ac:dyDescent="0.25">
      <c r="C57" s="75" t="s">
        <v>694</v>
      </c>
      <c r="D57" s="76"/>
      <c r="E57" s="76"/>
      <c r="F57" s="76"/>
      <c r="G57" s="76"/>
      <c r="H57" s="76"/>
      <c r="I57" s="234">
        <f>'Fund2 Summary'!P9</f>
        <v>0</v>
      </c>
      <c r="J57" s="234"/>
      <c r="K57" s="235"/>
    </row>
    <row r="58" spans="3:16" ht="13.9" customHeight="1" x14ac:dyDescent="0.25">
      <c r="C58" s="79"/>
      <c r="I58" s="50"/>
      <c r="J58" s="50"/>
      <c r="K58" s="236"/>
      <c r="P58" s="216" t="s">
        <v>663</v>
      </c>
    </row>
    <row r="59" spans="3:16" ht="13.9" customHeight="1" x14ac:dyDescent="0.25">
      <c r="C59" s="79" t="s">
        <v>695</v>
      </c>
      <c r="I59" s="51">
        <f>'Fund2 Summary'!P36</f>
        <v>0</v>
      </c>
      <c r="J59" s="50"/>
      <c r="K59" s="236"/>
    </row>
    <row r="60" spans="3:16" ht="13.9" customHeight="1" thickBot="1" x14ac:dyDescent="0.3">
      <c r="C60" s="79"/>
      <c r="I60" s="50"/>
      <c r="J60" s="233" t="s">
        <v>678</v>
      </c>
      <c r="K60" s="85">
        <f>I59-I57</f>
        <v>0</v>
      </c>
    </row>
    <row r="61" spans="3:16" ht="13.9" customHeight="1" thickTop="1" x14ac:dyDescent="0.25">
      <c r="C61" s="79"/>
      <c r="D61" t="s">
        <v>748</v>
      </c>
      <c r="I61" s="50"/>
      <c r="J61" s="233"/>
      <c r="K61" s="236"/>
    </row>
    <row r="62" spans="3:16" ht="13.9" customHeight="1" x14ac:dyDescent="0.25">
      <c r="C62" s="79"/>
      <c r="E62" t="s">
        <v>749</v>
      </c>
      <c r="I62" s="50"/>
      <c r="J62" s="233"/>
      <c r="K62" s="236"/>
      <c r="P62" s="216" t="s">
        <v>838</v>
      </c>
    </row>
    <row r="63" spans="3:16" ht="13.9" customHeight="1" x14ac:dyDescent="0.25">
      <c r="C63" s="75" t="s">
        <v>688</v>
      </c>
      <c r="D63" s="76"/>
      <c r="E63" s="76"/>
      <c r="F63" s="76"/>
      <c r="G63" s="76"/>
      <c r="H63" s="76"/>
      <c r="I63" s="234">
        <f>BondRedempt!P9</f>
        <v>315065</v>
      </c>
      <c r="J63" s="234"/>
      <c r="K63" s="235"/>
    </row>
    <row r="64" spans="3:16" ht="13.9" customHeight="1" x14ac:dyDescent="0.25">
      <c r="C64" s="79"/>
      <c r="I64" s="50"/>
      <c r="J64" s="50"/>
      <c r="K64" s="236"/>
      <c r="P64" s="216" t="s">
        <v>663</v>
      </c>
    </row>
    <row r="65" spans="3:16" ht="13.9" customHeight="1" x14ac:dyDescent="0.25">
      <c r="C65" s="79" t="s">
        <v>689</v>
      </c>
      <c r="I65" s="51">
        <f>BondRedempt!P38</f>
        <v>289565</v>
      </c>
      <c r="J65" s="50"/>
      <c r="K65" s="236"/>
    </row>
    <row r="66" spans="3:16" ht="13.9" customHeight="1" thickBot="1" x14ac:dyDescent="0.3">
      <c r="C66" s="79"/>
      <c r="I66" s="50"/>
      <c r="J66" s="233" t="s">
        <v>678</v>
      </c>
      <c r="K66" s="85">
        <f>I65-I63</f>
        <v>-25500</v>
      </c>
    </row>
    <row r="67" spans="3:16" ht="13.9" customHeight="1" thickTop="1" x14ac:dyDescent="0.25">
      <c r="C67" s="79"/>
      <c r="D67" t="s">
        <v>748</v>
      </c>
      <c r="I67" s="50"/>
      <c r="J67" s="233"/>
      <c r="K67" s="236"/>
    </row>
    <row r="68" spans="3:16" ht="13.9" customHeight="1" x14ac:dyDescent="0.25">
      <c r="C68" s="79"/>
      <c r="E68" t="s">
        <v>749</v>
      </c>
      <c r="I68" s="50"/>
      <c r="J68" s="233"/>
      <c r="K68" s="236"/>
      <c r="P68" s="216" t="s">
        <v>838</v>
      </c>
    </row>
    <row r="69" spans="3:16" ht="13.9" customHeight="1" x14ac:dyDescent="0.25">
      <c r="C69" s="75" t="s">
        <v>690</v>
      </c>
      <c r="D69" s="76"/>
      <c r="E69" s="76"/>
      <c r="F69" s="76"/>
      <c r="G69" s="76"/>
      <c r="H69" s="76"/>
      <c r="I69" s="234">
        <f>CapRes!P9</f>
        <v>0</v>
      </c>
      <c r="J69" s="234"/>
      <c r="K69" s="235"/>
    </row>
    <row r="70" spans="3:16" ht="13.9" customHeight="1" x14ac:dyDescent="0.25">
      <c r="C70" s="79"/>
      <c r="I70" s="50"/>
      <c r="J70" s="50"/>
      <c r="K70" s="236"/>
      <c r="P70" s="216" t="s">
        <v>663</v>
      </c>
    </row>
    <row r="71" spans="3:16" ht="13.9" customHeight="1" x14ac:dyDescent="0.25">
      <c r="C71" s="79" t="s">
        <v>691</v>
      </c>
      <c r="I71" s="51">
        <f>CapRes!P37</f>
        <v>0</v>
      </c>
      <c r="J71" s="50"/>
      <c r="K71" s="236"/>
    </row>
    <row r="72" spans="3:16" ht="13.9" customHeight="1" thickBot="1" x14ac:dyDescent="0.3">
      <c r="C72" s="79"/>
      <c r="I72" s="50"/>
      <c r="J72" s="233" t="s">
        <v>678</v>
      </c>
      <c r="K72" s="85">
        <f>I71-I69</f>
        <v>0</v>
      </c>
    </row>
    <row r="73" spans="3:16" ht="13.9" customHeight="1" thickTop="1" x14ac:dyDescent="0.25">
      <c r="C73" s="79"/>
      <c r="D73" t="s">
        <v>748</v>
      </c>
      <c r="I73" s="50"/>
      <c r="J73" s="233"/>
      <c r="K73" s="236"/>
    </row>
    <row r="74" spans="3:16" ht="13.9" customHeight="1" x14ac:dyDescent="0.25">
      <c r="C74" s="79"/>
      <c r="E74" t="s">
        <v>749</v>
      </c>
      <c r="I74" s="50"/>
      <c r="J74" s="233"/>
      <c r="K74" s="236"/>
      <c r="P74" s="216" t="s">
        <v>838</v>
      </c>
    </row>
    <row r="75" spans="3:16" x14ac:dyDescent="0.25">
      <c r="C75" s="75" t="s">
        <v>696</v>
      </c>
      <c r="D75" s="76"/>
      <c r="E75" s="76"/>
      <c r="F75" s="76"/>
      <c r="G75" s="76"/>
      <c r="H75" s="76"/>
      <c r="I75" s="234">
        <f>+'Trust Funds'!P9</f>
        <v>0</v>
      </c>
      <c r="J75" s="234"/>
      <c r="K75" s="235"/>
    </row>
    <row r="76" spans="3:16" ht="15.75" x14ac:dyDescent="0.25">
      <c r="C76" s="79"/>
      <c r="I76" s="50"/>
      <c r="J76" s="50"/>
      <c r="K76" s="236"/>
      <c r="P76" s="216" t="s">
        <v>663</v>
      </c>
    </row>
    <row r="77" spans="3:16" x14ac:dyDescent="0.25">
      <c r="C77" s="79" t="s">
        <v>697</v>
      </c>
      <c r="I77" s="51">
        <f>+CapRes!P35</f>
        <v>0</v>
      </c>
      <c r="J77" s="50"/>
      <c r="K77" s="236"/>
    </row>
    <row r="78" spans="3:16" ht="15.75" thickBot="1" x14ac:dyDescent="0.3">
      <c r="C78" s="79"/>
      <c r="I78" s="50"/>
      <c r="J78" s="233" t="s">
        <v>678</v>
      </c>
      <c r="K78" s="85">
        <f>+I77-I75</f>
        <v>0</v>
      </c>
    </row>
    <row r="79" spans="3:16" ht="15.75" thickTop="1" x14ac:dyDescent="0.25">
      <c r="C79" s="79"/>
      <c r="D79" t="s">
        <v>748</v>
      </c>
      <c r="I79" s="50"/>
      <c r="J79" s="233"/>
      <c r="K79" s="236"/>
    </row>
    <row r="80" spans="3:16" ht="15.75" x14ac:dyDescent="0.25">
      <c r="C80" s="81"/>
      <c r="D80" s="10"/>
      <c r="E80" s="10" t="s">
        <v>749</v>
      </c>
      <c r="F80" s="10"/>
      <c r="G80" s="10"/>
      <c r="H80" s="10"/>
      <c r="I80" s="51"/>
      <c r="J80" s="301"/>
      <c r="K80" s="237"/>
      <c r="P80" s="216" t="s">
        <v>838</v>
      </c>
    </row>
  </sheetData>
  <pageMargins left="0.35" right="0.39" top="0.34" bottom="0.44" header="0.26" footer="0.17"/>
  <pageSetup scale="65" orientation="portrait" r:id="rId1"/>
  <headerFooter>
    <oddFooter>&amp;L&amp;D &amp;F&amp;Ciiib(2)
&amp;R&amp;A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A1:M35"/>
  <sheetViews>
    <sheetView topLeftCell="A10" workbookViewId="0">
      <selection activeCell="A2" sqref="A2"/>
    </sheetView>
  </sheetViews>
  <sheetFormatPr defaultRowHeight="15" x14ac:dyDescent="0.25"/>
  <cols>
    <col min="1" max="1" width="1.28515625" customWidth="1"/>
    <col min="3" max="3" width="5.85546875" customWidth="1"/>
    <col min="10" max="10" width="14" customWidth="1"/>
    <col min="11" max="12" width="17.140625" customWidth="1"/>
    <col min="13" max="13" width="1.28515625" customWidth="1"/>
  </cols>
  <sheetData>
    <row r="1" spans="1:13" x14ac:dyDescent="0.25">
      <c r="A1" s="3" t="str">
        <f>TOC!$A$1</f>
        <v>Hinsdale County School District RE-1</v>
      </c>
      <c r="B1" s="2"/>
      <c r="C1" s="1"/>
      <c r="D1" s="1"/>
      <c r="E1" s="1"/>
      <c r="F1" s="1"/>
      <c r="G1" s="1"/>
      <c r="H1" s="1"/>
      <c r="I1" s="1"/>
      <c r="J1" s="1"/>
      <c r="K1" s="1"/>
      <c r="L1" s="1"/>
      <c r="M1" s="1"/>
    </row>
    <row r="2" spans="1:13" x14ac:dyDescent="0.25">
      <c r="A2" s="4" t="str">
        <f>'BFB Usage Calc WKST'!A2</f>
        <v>Adopted  Budget</v>
      </c>
      <c r="B2" s="2"/>
      <c r="C2" s="1"/>
      <c r="D2" s="1"/>
      <c r="E2" s="1"/>
      <c r="F2" s="1"/>
      <c r="G2" s="1"/>
      <c r="H2" s="1"/>
      <c r="I2" s="1"/>
      <c r="J2" s="1"/>
      <c r="K2" s="1"/>
      <c r="L2" s="1"/>
      <c r="M2" s="1"/>
    </row>
    <row r="3" spans="1:13" x14ac:dyDescent="0.25">
      <c r="A3" s="4" t="s">
        <v>14</v>
      </c>
      <c r="B3" s="2"/>
      <c r="C3" s="1"/>
      <c r="D3" s="1"/>
      <c r="E3" s="1"/>
      <c r="F3" s="1"/>
      <c r="G3" s="1"/>
      <c r="H3" s="1"/>
      <c r="I3" s="1"/>
      <c r="J3" s="1"/>
      <c r="K3" s="1"/>
      <c r="L3" s="1"/>
      <c r="M3" s="1"/>
    </row>
    <row r="4" spans="1:13" x14ac:dyDescent="0.25">
      <c r="A4" s="4" t="str">
        <f>'BFB Usage Calc WKST'!A4</f>
        <v>FY 2023/24</v>
      </c>
      <c r="B4" s="2"/>
      <c r="C4" s="1"/>
      <c r="D4" s="1"/>
      <c r="E4" s="1"/>
      <c r="F4" s="1"/>
      <c r="G4" s="1"/>
      <c r="H4" s="1"/>
      <c r="I4" s="1"/>
      <c r="J4" s="1"/>
      <c r="K4" s="1"/>
      <c r="L4" s="1"/>
      <c r="M4" s="1"/>
    </row>
    <row r="5" spans="1:13" ht="4.5" customHeight="1" thickBot="1" x14ac:dyDescent="0.3">
      <c r="B5" s="7"/>
    </row>
    <row r="6" spans="1:13" ht="15.75" thickBot="1" x14ac:dyDescent="0.3">
      <c r="C6" s="39" t="s">
        <v>14</v>
      </c>
      <c r="D6" s="40"/>
      <c r="E6" s="40"/>
      <c r="F6" s="40"/>
      <c r="G6" s="40"/>
      <c r="H6" s="40"/>
      <c r="I6" s="40"/>
      <c r="J6" s="40"/>
      <c r="K6" s="41"/>
    </row>
    <row r="7" spans="1:13" ht="4.5" customHeight="1" x14ac:dyDescent="0.25"/>
    <row r="8" spans="1:13" x14ac:dyDescent="0.25">
      <c r="C8" t="s">
        <v>64</v>
      </c>
    </row>
    <row r="9" spans="1:13" x14ac:dyDescent="0.25">
      <c r="D9" t="s">
        <v>65</v>
      </c>
    </row>
    <row r="10" spans="1:13" x14ac:dyDescent="0.25">
      <c r="D10" t="s">
        <v>66</v>
      </c>
    </row>
    <row r="11" spans="1:13" x14ac:dyDescent="0.25">
      <c r="D11" t="s">
        <v>67</v>
      </c>
    </row>
    <row r="12" spans="1:13" x14ac:dyDescent="0.25">
      <c r="D12" t="s">
        <v>68</v>
      </c>
    </row>
    <row r="13" spans="1:13" x14ac:dyDescent="0.25">
      <c r="D13" t="s">
        <v>69</v>
      </c>
    </row>
    <row r="14" spans="1:13" x14ac:dyDescent="0.25">
      <c r="D14" t="s">
        <v>70</v>
      </c>
    </row>
    <row r="15" spans="1:13" ht="6.75" customHeight="1" x14ac:dyDescent="0.25"/>
    <row r="16" spans="1:13" x14ac:dyDescent="0.25">
      <c r="C16" t="s">
        <v>71</v>
      </c>
    </row>
    <row r="17" spans="4:10" x14ac:dyDescent="0.25">
      <c r="D17" t="s">
        <v>716</v>
      </c>
    </row>
    <row r="18" spans="4:10" x14ac:dyDescent="0.25">
      <c r="D18" t="s">
        <v>72</v>
      </c>
    </row>
    <row r="19" spans="4:10" ht="8.25" customHeight="1" x14ac:dyDescent="0.25"/>
    <row r="20" spans="4:10" x14ac:dyDescent="0.25">
      <c r="F20" s="7" t="s">
        <v>73</v>
      </c>
      <c r="J20" s="7" t="s">
        <v>74</v>
      </c>
    </row>
    <row r="21" spans="4:10" ht="6" customHeight="1" x14ac:dyDescent="0.25"/>
    <row r="22" spans="4:10" x14ac:dyDescent="0.25">
      <c r="D22">
        <v>10</v>
      </c>
      <c r="E22" t="s">
        <v>41</v>
      </c>
      <c r="J22" s="115"/>
    </row>
    <row r="23" spans="4:10" x14ac:dyDescent="0.25">
      <c r="J23" s="47"/>
    </row>
    <row r="24" spans="4:10" x14ac:dyDescent="0.25">
      <c r="D24">
        <v>21</v>
      </c>
      <c r="E24" t="s">
        <v>26</v>
      </c>
      <c r="J24" s="115"/>
    </row>
    <row r="25" spans="4:10" x14ac:dyDescent="0.25">
      <c r="J25" s="47"/>
    </row>
    <row r="26" spans="4:10" x14ac:dyDescent="0.25">
      <c r="D26">
        <v>22</v>
      </c>
      <c r="E26" t="s">
        <v>27</v>
      </c>
      <c r="J26" s="115"/>
    </row>
    <row r="27" spans="4:10" x14ac:dyDescent="0.25">
      <c r="J27" s="47"/>
    </row>
    <row r="28" spans="4:10" x14ac:dyDescent="0.25">
      <c r="J28" s="47"/>
    </row>
    <row r="29" spans="4:10" x14ac:dyDescent="0.25">
      <c r="J29" s="47"/>
    </row>
    <row r="30" spans="4:10" x14ac:dyDescent="0.25">
      <c r="J30" s="47"/>
    </row>
    <row r="31" spans="4:10" x14ac:dyDescent="0.25">
      <c r="J31" s="47"/>
    </row>
    <row r="32" spans="4:10" x14ac:dyDescent="0.25">
      <c r="J32" s="47"/>
    </row>
    <row r="33" spans="10:10" x14ac:dyDescent="0.25">
      <c r="J33" s="47"/>
    </row>
    <row r="34" spans="10:10" x14ac:dyDescent="0.25">
      <c r="J34" s="47"/>
    </row>
    <row r="35" spans="10:10" x14ac:dyDescent="0.25">
      <c r="J35" s="47"/>
    </row>
  </sheetData>
  <pageMargins left="0.7" right="0.7" top="0.75" bottom="0.75" header="0.3" footer="0.3"/>
  <pageSetup scale="76" orientation="portrait" r:id="rId1"/>
  <headerFooter>
    <oddFooter>&amp;L&amp;D &amp;F&amp;Ciiic&amp;R&amp;A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T52"/>
  <sheetViews>
    <sheetView topLeftCell="A7" workbookViewId="0">
      <selection activeCell="A2" sqref="A2"/>
    </sheetView>
  </sheetViews>
  <sheetFormatPr defaultRowHeight="15" x14ac:dyDescent="0.25"/>
  <cols>
    <col min="1" max="1" width="1.42578125" customWidth="1"/>
    <col min="17" max="17" width="1" customWidth="1"/>
    <col min="19" max="19" width="24.7109375" customWidth="1"/>
    <col min="20" max="20" width="17.5703125" customWidth="1"/>
  </cols>
  <sheetData>
    <row r="1" spans="1:20" x14ac:dyDescent="0.25">
      <c r="A1" s="3" t="str">
        <f>TOC!$A$1</f>
        <v>Hinsdale County School District RE-1</v>
      </c>
      <c r="B1" s="2"/>
      <c r="C1" s="1"/>
      <c r="D1" s="1"/>
      <c r="E1" s="1"/>
      <c r="F1" s="1"/>
      <c r="G1" s="1"/>
      <c r="H1" s="1"/>
      <c r="I1" s="1"/>
      <c r="J1" s="1"/>
      <c r="K1" s="1"/>
      <c r="L1" s="1"/>
      <c r="M1" s="1"/>
      <c r="N1" s="1"/>
      <c r="O1" s="1"/>
      <c r="P1" s="1"/>
      <c r="Q1" s="1"/>
    </row>
    <row r="2" spans="1:20" x14ac:dyDescent="0.25">
      <c r="A2" s="4" t="str">
        <f>'Interfund Resol'!A2</f>
        <v>Adopted  Budget</v>
      </c>
      <c r="B2" s="2"/>
      <c r="C2" s="1"/>
      <c r="D2" s="1"/>
      <c r="E2" s="1"/>
      <c r="F2" s="1"/>
      <c r="G2" s="1"/>
      <c r="H2" s="1"/>
      <c r="I2" s="1"/>
      <c r="J2" s="1"/>
      <c r="K2" s="1"/>
      <c r="L2" s="1"/>
      <c r="M2" s="1"/>
      <c r="N2" s="1"/>
      <c r="O2" s="1"/>
      <c r="P2" s="1"/>
      <c r="Q2" s="1"/>
    </row>
    <row r="3" spans="1:20" x14ac:dyDescent="0.25">
      <c r="A3" s="4" t="s">
        <v>41</v>
      </c>
      <c r="B3" s="2"/>
      <c r="C3" s="1"/>
      <c r="D3" s="1"/>
      <c r="E3" s="1"/>
      <c r="F3" s="1"/>
      <c r="G3" s="1"/>
      <c r="H3" s="1"/>
      <c r="I3" s="1"/>
      <c r="J3" s="1"/>
      <c r="K3" s="1"/>
      <c r="L3" s="1"/>
      <c r="M3" s="1"/>
      <c r="N3" s="1"/>
      <c r="O3" s="1"/>
      <c r="P3" s="1"/>
      <c r="Q3" s="1"/>
    </row>
    <row r="4" spans="1:20" x14ac:dyDescent="0.25">
      <c r="A4" s="4" t="str">
        <f>'Interfund Resol'!A4</f>
        <v>FY 2023/24</v>
      </c>
      <c r="B4" s="2"/>
      <c r="C4" s="1"/>
      <c r="D4" s="1"/>
      <c r="E4" s="1"/>
      <c r="F4" s="1"/>
      <c r="G4" s="1"/>
      <c r="H4" s="1"/>
      <c r="I4" s="1"/>
      <c r="J4" s="1"/>
      <c r="K4" s="1"/>
      <c r="L4" s="1"/>
      <c r="M4" s="1"/>
      <c r="N4" s="1"/>
      <c r="O4" s="1"/>
      <c r="P4" s="1"/>
      <c r="Q4" s="1"/>
    </row>
    <row r="5" spans="1:20" ht="6.75" customHeight="1" x14ac:dyDescent="0.25"/>
    <row r="6" spans="1:20" ht="15.75" thickBot="1" x14ac:dyDescent="0.3">
      <c r="S6" s="167" t="s">
        <v>474</v>
      </c>
    </row>
    <row r="7" spans="1:20" ht="15.75" thickBot="1" x14ac:dyDescent="0.3">
      <c r="C7" s="39" t="s">
        <v>75</v>
      </c>
      <c r="D7" s="52"/>
      <c r="E7" s="40"/>
      <c r="F7" s="40"/>
      <c r="G7" s="40"/>
      <c r="H7" s="40"/>
      <c r="I7" s="40"/>
      <c r="J7" s="40"/>
      <c r="K7" s="40"/>
      <c r="L7" s="40"/>
      <c r="M7" s="40"/>
      <c r="N7" s="40"/>
      <c r="O7" s="53"/>
    </row>
    <row r="8" spans="1:20" x14ac:dyDescent="0.25">
      <c r="S8" s="167" t="s">
        <v>475</v>
      </c>
    </row>
    <row r="10" spans="1:20" x14ac:dyDescent="0.25">
      <c r="S10" t="str">
        <f>'GF Summary'!C15</f>
        <v>Local Revenue</v>
      </c>
      <c r="T10" s="25">
        <f>'GF Summary'!P15</f>
        <v>1301213</v>
      </c>
    </row>
    <row r="11" spans="1:20" x14ac:dyDescent="0.25">
      <c r="S11" s="25" t="str">
        <f>'GF Summary'!C16</f>
        <v>Intermediate Revenue</v>
      </c>
      <c r="T11" s="25">
        <f>'GF Summary'!P16</f>
        <v>139315</v>
      </c>
    </row>
    <row r="12" spans="1:20" x14ac:dyDescent="0.25">
      <c r="S12" t="str">
        <f>'GF Summary'!C17</f>
        <v>State Revenue</v>
      </c>
      <c r="T12" s="25">
        <f>'GF Summary'!P17</f>
        <v>556503</v>
      </c>
    </row>
    <row r="13" spans="1:20" x14ac:dyDescent="0.25">
      <c r="S13" t="str">
        <f>'GF Summary'!C18</f>
        <v>Federal Revenue</v>
      </c>
      <c r="T13" s="25">
        <f>'GF Summary'!P18</f>
        <v>128266</v>
      </c>
    </row>
    <row r="14" spans="1:20" x14ac:dyDescent="0.25">
      <c r="S14" t="str">
        <f>'GF Summary'!C19</f>
        <v>Transfers/Allocations</v>
      </c>
      <c r="T14" s="25">
        <f>'GF Summary'!P19</f>
        <v>-52000</v>
      </c>
    </row>
    <row r="16" spans="1:20" x14ac:dyDescent="0.25">
      <c r="S16" s="167" t="s">
        <v>476</v>
      </c>
    </row>
    <row r="18" spans="3:20" x14ac:dyDescent="0.25">
      <c r="S18" t="str">
        <f>'GF Summary'!C25</f>
        <v>Instructional Services</v>
      </c>
      <c r="T18" s="25">
        <f>'GF Summary'!P25</f>
        <v>1066134</v>
      </c>
    </row>
    <row r="19" spans="3:20" x14ac:dyDescent="0.25">
      <c r="S19" t="str">
        <f>'GF Summary'!C26</f>
        <v>Pupil Services</v>
      </c>
      <c r="T19" s="25">
        <f>'GF Summary'!P26</f>
        <v>115942</v>
      </c>
    </row>
    <row r="20" spans="3:20" x14ac:dyDescent="0.25">
      <c r="S20" t="str">
        <f>'GF Summary'!C27</f>
        <v>Instr. Staff Support</v>
      </c>
      <c r="T20" s="25">
        <f>'GF Summary'!P27</f>
        <v>132187</v>
      </c>
    </row>
    <row r="21" spans="3:20" x14ac:dyDescent="0.25">
      <c r="S21" t="str">
        <f>'GF Summary'!C28</f>
        <v>General Administration</v>
      </c>
      <c r="T21" s="25">
        <f>'GF Summary'!P28</f>
        <v>83359</v>
      </c>
    </row>
    <row r="22" spans="3:20" x14ac:dyDescent="0.25">
      <c r="S22" t="str">
        <f>'GF Summary'!C29</f>
        <v>School Administration</v>
      </c>
      <c r="T22" s="25">
        <f>'GF Summary'!P29</f>
        <v>153932</v>
      </c>
    </row>
    <row r="23" spans="3:20" x14ac:dyDescent="0.25">
      <c r="S23" t="str">
        <f>'GF Summary'!C30</f>
        <v>Business Services</v>
      </c>
      <c r="T23" s="25">
        <f>'GF Summary'!P30</f>
        <v>110025</v>
      </c>
    </row>
    <row r="24" spans="3:20" x14ac:dyDescent="0.25">
      <c r="S24" t="str">
        <f>'GF Summary'!C31</f>
        <v>Maintenance &amp; Operations</v>
      </c>
      <c r="T24" s="25">
        <f>'GF Summary'!P31</f>
        <v>306207</v>
      </c>
    </row>
    <row r="25" spans="3:20" x14ac:dyDescent="0.25">
      <c r="S25" t="str">
        <f>'GF Summary'!C32</f>
        <v>Transportation Services</v>
      </c>
      <c r="T25" s="25">
        <f>'GF Summary'!P32</f>
        <v>72403</v>
      </c>
    </row>
    <row r="26" spans="3:20" x14ac:dyDescent="0.25">
      <c r="S26" t="str">
        <f>'GF Summary'!C33</f>
        <v>Central Services</v>
      </c>
      <c r="T26" s="25">
        <f>'GF Summary'!P33</f>
        <v>12750</v>
      </c>
    </row>
    <row r="27" spans="3:20" x14ac:dyDescent="0.25">
      <c r="S27" t="str">
        <f>'GF Summary'!C34</f>
        <v>Other Services</v>
      </c>
      <c r="T27" s="25">
        <f>'GF Summary'!P34</f>
        <v>9800</v>
      </c>
    </row>
    <row r="28" spans="3:20" ht="15.75" thickBot="1" x14ac:dyDescent="0.3"/>
    <row r="29" spans="3:20" ht="15.75" thickBot="1" x14ac:dyDescent="0.3">
      <c r="C29" s="39" t="s">
        <v>477</v>
      </c>
      <c r="D29" s="40"/>
      <c r="E29" s="40"/>
      <c r="F29" s="40"/>
      <c r="G29" s="40"/>
      <c r="H29" s="40"/>
      <c r="I29" s="40"/>
      <c r="J29" s="40"/>
      <c r="K29" s="40"/>
      <c r="L29" s="40"/>
      <c r="M29" s="40"/>
      <c r="N29" s="40"/>
      <c r="O29" s="41"/>
      <c r="S29" s="167" t="s">
        <v>479</v>
      </c>
    </row>
    <row r="30" spans="3:20" x14ac:dyDescent="0.25">
      <c r="S30" s="102" t="str">
        <f>ProgObjCk!D29</f>
        <v>Salaries</v>
      </c>
      <c r="T30" s="102">
        <f>ProgObjCk!E29</f>
        <v>1064670</v>
      </c>
    </row>
    <row r="31" spans="3:20" x14ac:dyDescent="0.25">
      <c r="S31" s="102" t="str">
        <f>ProgObjCk!D30</f>
        <v>Employee Benefits</v>
      </c>
      <c r="T31" s="102">
        <f>ProgObjCk!E30</f>
        <v>468363</v>
      </c>
    </row>
    <row r="32" spans="3:20" x14ac:dyDescent="0.25">
      <c r="S32" s="102" t="str">
        <f>ProgObjCk!D31</f>
        <v>Purchased Services</v>
      </c>
      <c r="T32" s="102">
        <f>ProgObjCk!E31</f>
        <v>81842</v>
      </c>
    </row>
    <row r="33" spans="19:20" x14ac:dyDescent="0.25">
      <c r="S33" s="102" t="str">
        <f>ProgObjCk!D32</f>
        <v>Property. Services</v>
      </c>
      <c r="T33" s="102">
        <f>ProgObjCk!E32</f>
        <v>87659</v>
      </c>
    </row>
    <row r="34" spans="19:20" x14ac:dyDescent="0.25">
      <c r="S34" s="102" t="str">
        <f>ProgObjCk!D33</f>
        <v>Other Services</v>
      </c>
      <c r="T34" s="102">
        <f>ProgObjCk!E33</f>
        <v>187732</v>
      </c>
    </row>
    <row r="35" spans="19:20" x14ac:dyDescent="0.25">
      <c r="S35" s="102" t="str">
        <f>ProgObjCk!D34</f>
        <v>Supplies &amp; Materials</v>
      </c>
      <c r="T35" s="102">
        <f>ProgObjCk!E34</f>
        <v>124723</v>
      </c>
    </row>
    <row r="36" spans="19:20" x14ac:dyDescent="0.25">
      <c r="S36" s="102" t="str">
        <f>ProgObjCk!D35</f>
        <v>Capital Outlay</v>
      </c>
      <c r="T36" s="102">
        <f>ProgObjCk!E35</f>
        <v>46750</v>
      </c>
    </row>
    <row r="37" spans="19:20" x14ac:dyDescent="0.25">
      <c r="S37" s="102" t="str">
        <f>ProgObjCk!D36</f>
        <v>Other Expenditures</v>
      </c>
      <c r="T37" s="102">
        <f>ProgObjCk!E36</f>
        <v>1000</v>
      </c>
    </row>
    <row r="51" spans="3:15" ht="15.75" thickBot="1" x14ac:dyDescent="0.3"/>
    <row r="52" spans="3:15" ht="15.75" thickBot="1" x14ac:dyDescent="0.3">
      <c r="C52" s="39" t="s">
        <v>478</v>
      </c>
      <c r="D52" s="40"/>
      <c r="E52" s="40"/>
      <c r="F52" s="40"/>
      <c r="G52" s="40"/>
      <c r="H52" s="40"/>
      <c r="I52" s="40"/>
      <c r="J52" s="40"/>
      <c r="K52" s="40"/>
      <c r="L52" s="40"/>
      <c r="M52" s="40"/>
      <c r="N52" s="40"/>
      <c r="O52" s="41"/>
    </row>
  </sheetData>
  <pageMargins left="0.35" right="0.23" top="0.28000000000000003" bottom="0.41" header="0.2" footer="0.17"/>
  <pageSetup scale="69" orientation="portrait" r:id="rId1"/>
  <headerFooter>
    <oddFooter>&amp;L&amp;[Date &amp;F&amp;Civ&amp;R&amp;A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46</vt:i4>
      </vt:variant>
    </vt:vector>
  </HeadingPairs>
  <TitlesOfParts>
    <vt:vector size="94" baseType="lpstr">
      <vt:lpstr>Instructions</vt:lpstr>
      <vt:lpstr>Cover</vt:lpstr>
      <vt:lpstr>TOC</vt:lpstr>
      <vt:lpstr>BudgetAssump</vt:lpstr>
      <vt:lpstr>AppropRes</vt:lpstr>
      <vt:lpstr>BFB Usage Resolution</vt:lpstr>
      <vt:lpstr>BFB Usage Calc WKST</vt:lpstr>
      <vt:lpstr>Interfund Resol</vt:lpstr>
      <vt:lpstr>Graphs</vt:lpstr>
      <vt:lpstr>Pupil Count</vt:lpstr>
      <vt:lpstr>Fund Smts</vt:lpstr>
      <vt:lpstr>GF Summary</vt:lpstr>
      <vt:lpstr>GF Rev Detail</vt:lpstr>
      <vt:lpstr>GF Exp Summary</vt:lpstr>
      <vt:lpstr>Staffing</vt:lpstr>
      <vt:lpstr>GF 11</vt:lpstr>
      <vt:lpstr>GF 12</vt:lpstr>
      <vt:lpstr>GF 13</vt:lpstr>
      <vt:lpstr>GF 14</vt:lpstr>
      <vt:lpstr>2100</vt:lpstr>
      <vt:lpstr>2200</vt:lpstr>
      <vt:lpstr>2300</vt:lpstr>
      <vt:lpstr>2400</vt:lpstr>
      <vt:lpstr>2500</vt:lpstr>
      <vt:lpstr>2600</vt:lpstr>
      <vt:lpstr>2700</vt:lpstr>
      <vt:lpstr>2800</vt:lpstr>
      <vt:lpstr>3300</vt:lpstr>
      <vt:lpstr>4000-5000</vt:lpstr>
      <vt:lpstr>ProgObjCk</vt:lpstr>
      <vt:lpstr>Other Fund Graphs</vt:lpstr>
      <vt:lpstr>InsRsv</vt:lpstr>
      <vt:lpstr>Preschool</vt:lpstr>
      <vt:lpstr>Food Svc</vt:lpstr>
      <vt:lpstr>DPGF</vt:lpstr>
      <vt:lpstr>Activity Summary</vt:lpstr>
      <vt:lpstr>Fund1 Summary</vt:lpstr>
      <vt:lpstr>Fund2 Summary</vt:lpstr>
      <vt:lpstr>BondRedempt</vt:lpstr>
      <vt:lpstr>Debt</vt:lpstr>
      <vt:lpstr>CapRes</vt:lpstr>
      <vt:lpstr>Trust Funds</vt:lpstr>
      <vt:lpstr>Uniform Budget Summary</vt:lpstr>
      <vt:lpstr>Suppl</vt:lpstr>
      <vt:lpstr>School Budgets</vt:lpstr>
      <vt:lpstr>SchoolSumm</vt:lpstr>
      <vt:lpstr>SchoolFTE</vt:lpstr>
      <vt:lpstr>Pilot Districts</vt:lpstr>
      <vt:lpstr>'2100'!Print_Area</vt:lpstr>
      <vt:lpstr>'2200'!Print_Area</vt:lpstr>
      <vt:lpstr>'2300'!Print_Area</vt:lpstr>
      <vt:lpstr>'2400'!Print_Area</vt:lpstr>
      <vt:lpstr>'2500'!Print_Area</vt:lpstr>
      <vt:lpstr>'2600'!Print_Area</vt:lpstr>
      <vt:lpstr>'2700'!Print_Area</vt:lpstr>
      <vt:lpstr>'2800'!Print_Area</vt:lpstr>
      <vt:lpstr>'3300'!Print_Area</vt:lpstr>
      <vt:lpstr>'4000-5000'!Print_Area</vt:lpstr>
      <vt:lpstr>'Activity Summary'!Print_Area</vt:lpstr>
      <vt:lpstr>AppropRes!Print_Area</vt:lpstr>
      <vt:lpstr>'BFB Usage Calc WKST'!Print_Area</vt:lpstr>
      <vt:lpstr>BondRedempt!Print_Area</vt:lpstr>
      <vt:lpstr>BudgetAssump!Print_Area</vt:lpstr>
      <vt:lpstr>CapRes!Print_Area</vt:lpstr>
      <vt:lpstr>Cover!Print_Area</vt:lpstr>
      <vt:lpstr>Debt!Print_Area</vt:lpstr>
      <vt:lpstr>DPGF!Print_Area</vt:lpstr>
      <vt:lpstr>'Food Svc'!Print_Area</vt:lpstr>
      <vt:lpstr>'Fund Smts'!Print_Area</vt:lpstr>
      <vt:lpstr>'Fund1 Summary'!Print_Area</vt:lpstr>
      <vt:lpstr>'Fund2 Summary'!Print_Area</vt:lpstr>
      <vt:lpstr>'GF 11'!Print_Area</vt:lpstr>
      <vt:lpstr>'GF 12'!Print_Area</vt:lpstr>
      <vt:lpstr>'GF 13'!Print_Area</vt:lpstr>
      <vt:lpstr>'GF 14'!Print_Area</vt:lpstr>
      <vt:lpstr>'GF Exp Summary'!Print_Area</vt:lpstr>
      <vt:lpstr>'GF Rev Detail'!Print_Area</vt:lpstr>
      <vt:lpstr>'GF Summary'!Print_Area</vt:lpstr>
      <vt:lpstr>Graphs!Print_Area</vt:lpstr>
      <vt:lpstr>InsRsv!Print_Area</vt:lpstr>
      <vt:lpstr>'Interfund Resol'!Print_Area</vt:lpstr>
      <vt:lpstr>'Other Fund Graphs'!Print_Area</vt:lpstr>
      <vt:lpstr>Preschool!Print_Area</vt:lpstr>
      <vt:lpstr>ProgObjCk!Print_Area</vt:lpstr>
      <vt:lpstr>'Pupil Count'!Print_Area</vt:lpstr>
      <vt:lpstr>'School Budgets'!Print_Area</vt:lpstr>
      <vt:lpstr>SchoolSumm!Print_Area</vt:lpstr>
      <vt:lpstr>Staffing!Print_Area</vt:lpstr>
      <vt:lpstr>Suppl!Print_Area</vt:lpstr>
      <vt:lpstr>TOC!Print_Area</vt:lpstr>
      <vt:lpstr>'Trust Funds'!Print_Area</vt:lpstr>
      <vt:lpstr>'GF Exp Summary'!Print_Titles</vt:lpstr>
      <vt:lpstr>'Other Fund Graphs'!Print_Titles</vt:lpstr>
      <vt:lpstr>'Uniform Budget Summary'!Print_Titles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GUSTAFSON</dc:creator>
  <cp:lastModifiedBy>Susan Thompson</cp:lastModifiedBy>
  <cp:revision/>
  <cp:lastPrinted>2023-06-21T21:16:13Z</cp:lastPrinted>
  <dcterms:created xsi:type="dcterms:W3CDTF">2021-05-09T21:20:22Z</dcterms:created>
  <dcterms:modified xsi:type="dcterms:W3CDTF">2024-04-10T22:14:04Z</dcterms:modified>
</cp:coreProperties>
</file>